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5480" windowHeight="8115" tabRatio="834" activeTab="9"/>
  </bookViews>
  <sheets>
    <sheet name=" день 2" sheetId="12" r:id="rId1"/>
    <sheet name="3 день" sheetId="14" r:id="rId2"/>
    <sheet name="4 день" sheetId="15" r:id="rId3"/>
    <sheet name="5 день" sheetId="16" r:id="rId4"/>
    <sheet name="6 день" sheetId="17" r:id="rId5"/>
    <sheet name="7 день" sheetId="18" r:id="rId6"/>
    <sheet name="8 день" sheetId="19" r:id="rId7"/>
    <sheet name="9 день" sheetId="20" r:id="rId8"/>
    <sheet name="10 день" sheetId="21" r:id="rId9"/>
    <sheet name="1 день " sheetId="6" r:id="rId10"/>
    <sheet name="пит.в-ва и калории" sheetId="11" r:id="rId11"/>
  </sheets>
  <calcPr calcId="124519"/>
</workbook>
</file>

<file path=xl/calcChain.xml><?xml version="1.0" encoding="utf-8"?>
<calcChain xmlns="http://schemas.openxmlformats.org/spreadsheetml/2006/main">
  <c r="G69" i="16"/>
  <c r="F69"/>
  <c r="E69"/>
  <c r="D69"/>
  <c r="C69"/>
  <c r="G54"/>
  <c r="F54"/>
  <c r="E54"/>
  <c r="D25"/>
  <c r="D54" s="1"/>
  <c r="C54"/>
  <c r="C22"/>
  <c r="C21" i="21"/>
  <c r="E65" i="14"/>
  <c r="G52" i="18"/>
  <c r="F52"/>
  <c r="E52"/>
  <c r="C52"/>
  <c r="D52"/>
  <c r="G46" i="21" l="1"/>
  <c r="F46"/>
  <c r="E46"/>
  <c r="D46"/>
  <c r="C46"/>
  <c r="G48" i="12"/>
  <c r="F48"/>
  <c r="E48"/>
  <c r="D48"/>
  <c r="C48"/>
  <c r="G61" i="21"/>
  <c r="F61"/>
  <c r="E61"/>
  <c r="D61"/>
  <c r="C61"/>
  <c r="C26"/>
  <c r="G17"/>
  <c r="F17"/>
  <c r="E17"/>
  <c r="D17"/>
  <c r="G16"/>
  <c r="F16"/>
  <c r="E16"/>
  <c r="D16"/>
  <c r="G65" i="20"/>
  <c r="F65"/>
  <c r="E65"/>
  <c r="D65"/>
  <c r="C65"/>
  <c r="G65" i="14"/>
  <c r="F65"/>
  <c r="D65"/>
  <c r="C65"/>
  <c r="G53" i="20"/>
  <c r="F53"/>
  <c r="E53"/>
  <c r="D53"/>
  <c r="G47"/>
  <c r="F47"/>
  <c r="E47"/>
  <c r="D47"/>
  <c r="C47"/>
  <c r="C20"/>
  <c r="G16"/>
  <c r="F16"/>
  <c r="E16"/>
  <c r="D16"/>
  <c r="G15"/>
  <c r="G20" s="1"/>
  <c r="F15"/>
  <c r="F20" s="1"/>
  <c r="E15"/>
  <c r="E20" s="1"/>
  <c r="D15"/>
  <c r="D20" s="1"/>
  <c r="C22" i="19"/>
  <c r="G47"/>
  <c r="F47"/>
  <c r="E47"/>
  <c r="D47"/>
  <c r="C47"/>
  <c r="E62"/>
  <c r="D62"/>
  <c r="C62"/>
  <c r="G56"/>
  <c r="G62" s="1"/>
  <c r="F56"/>
  <c r="F62" s="1"/>
  <c r="G18"/>
  <c r="F18"/>
  <c r="E18"/>
  <c r="D18"/>
  <c r="G17"/>
  <c r="G22" s="1"/>
  <c r="F17"/>
  <c r="F22" s="1"/>
  <c r="E17"/>
  <c r="E22" s="1"/>
  <c r="D17"/>
  <c r="D22" s="1"/>
  <c r="D64" l="1"/>
  <c r="C69" i="18"/>
  <c r="C22"/>
  <c r="G63"/>
  <c r="G69" s="1"/>
  <c r="F63"/>
  <c r="F69" s="1"/>
  <c r="E63"/>
  <c r="E69" s="1"/>
  <c r="D63"/>
  <c r="D69" s="1"/>
  <c r="C27"/>
  <c r="C26"/>
  <c r="F16" i="14"/>
  <c r="F18" i="18"/>
  <c r="G17"/>
  <c r="G22" s="1"/>
  <c r="F17"/>
  <c r="F22" s="1"/>
  <c r="E17"/>
  <c r="E22" s="1"/>
  <c r="D17"/>
  <c r="D22" s="1"/>
  <c r="C62" i="17"/>
  <c r="G44"/>
  <c r="F44"/>
  <c r="E44"/>
  <c r="C44"/>
  <c r="D44"/>
  <c r="C19"/>
  <c r="G56"/>
  <c r="G62" s="1"/>
  <c r="F56"/>
  <c r="F62" s="1"/>
  <c r="E56"/>
  <c r="E62" s="1"/>
  <c r="D56"/>
  <c r="D62" s="1"/>
  <c r="G15"/>
  <c r="G19" s="1"/>
  <c r="F15"/>
  <c r="F19" s="1"/>
  <c r="E15"/>
  <c r="E19" s="1"/>
  <c r="D15"/>
  <c r="D19" s="1"/>
  <c r="G18" i="16"/>
  <c r="F18"/>
  <c r="E18"/>
  <c r="D18"/>
  <c r="G17"/>
  <c r="G22" s="1"/>
  <c r="F17"/>
  <c r="F22" s="1"/>
  <c r="E17"/>
  <c r="E22" s="1"/>
  <c r="D17"/>
  <c r="D22" s="1"/>
  <c r="C71" i="18" l="1"/>
  <c r="G66" i="6"/>
  <c r="F66"/>
  <c r="E66"/>
  <c r="D66"/>
  <c r="C66"/>
  <c r="G49"/>
  <c r="F49"/>
  <c r="E49"/>
  <c r="D49"/>
  <c r="C49"/>
  <c r="G19"/>
  <c r="F19"/>
  <c r="E19"/>
  <c r="D19"/>
  <c r="C19"/>
  <c r="G60" i="15"/>
  <c r="F60"/>
  <c r="E60"/>
  <c r="D60"/>
  <c r="C60"/>
  <c r="G45"/>
  <c r="F45"/>
  <c r="E45"/>
  <c r="D45"/>
  <c r="C45"/>
  <c r="C31"/>
  <c r="C26"/>
  <c r="C21"/>
  <c r="G17"/>
  <c r="F17"/>
  <c r="E17"/>
  <c r="D17"/>
  <c r="G16"/>
  <c r="G21" s="1"/>
  <c r="F16"/>
  <c r="F21" s="1"/>
  <c r="E16"/>
  <c r="E21" s="1"/>
  <c r="D16"/>
  <c r="D21" s="1"/>
  <c r="G50" i="14"/>
  <c r="F50"/>
  <c r="E50"/>
  <c r="D50"/>
  <c r="C50"/>
  <c r="P23"/>
  <c r="M23" s="1"/>
  <c r="I24"/>
  <c r="I25"/>
  <c r="I44"/>
  <c r="I45"/>
  <c r="I46"/>
  <c r="I47"/>
  <c r="P49"/>
  <c r="L49" s="1"/>
  <c r="I49"/>
  <c r="C20"/>
  <c r="D59" i="12"/>
  <c r="E59"/>
  <c r="F59"/>
  <c r="G59"/>
  <c r="G15" i="14"/>
  <c r="G20" s="1"/>
  <c r="F15"/>
  <c r="F20" s="1"/>
  <c r="E15"/>
  <c r="E20" s="1"/>
  <c r="D15"/>
  <c r="D20" s="1"/>
  <c r="G17" i="12"/>
  <c r="F17"/>
  <c r="E17"/>
  <c r="D17"/>
  <c r="G16"/>
  <c r="F16"/>
  <c r="E16"/>
  <c r="D16"/>
  <c r="D21" s="1"/>
  <c r="K48" i="14" l="1"/>
  <c r="R48" s="1"/>
  <c r="K45"/>
  <c r="R45" s="1"/>
  <c r="G67"/>
  <c r="O49"/>
  <c r="K47"/>
  <c r="R47" s="1"/>
  <c r="K25"/>
  <c r="R25" s="1"/>
  <c r="M49"/>
  <c r="I23"/>
  <c r="R49"/>
  <c r="N23"/>
  <c r="L23"/>
  <c r="N49"/>
  <c r="K46"/>
  <c r="R46" s="1"/>
  <c r="K44"/>
  <c r="R44" s="1"/>
  <c r="K24"/>
  <c r="R24" s="1"/>
  <c r="O23"/>
  <c r="C28" i="12"/>
  <c r="I22"/>
  <c r="C93" i="21"/>
  <c r="C92"/>
  <c r="C89"/>
  <c r="C88"/>
  <c r="C87"/>
  <c r="C86"/>
  <c r="C85"/>
  <c r="C84"/>
  <c r="K83"/>
  <c r="C83"/>
  <c r="K82"/>
  <c r="C82"/>
  <c r="K81"/>
  <c r="C81"/>
  <c r="C80"/>
  <c r="C79"/>
  <c r="C78"/>
  <c r="C77"/>
  <c r="C73"/>
  <c r="C72"/>
  <c r="K71"/>
  <c r="C71"/>
  <c r="C69"/>
  <c r="K61"/>
  <c r="R60"/>
  <c r="I60"/>
  <c r="I59"/>
  <c r="I58"/>
  <c r="I57"/>
  <c r="I56"/>
  <c r="K59"/>
  <c r="R59" s="1"/>
  <c r="I55"/>
  <c r="I54"/>
  <c r="I48"/>
  <c r="P47"/>
  <c r="K46"/>
  <c r="P45"/>
  <c r="I43"/>
  <c r="I42"/>
  <c r="I41"/>
  <c r="I40"/>
  <c r="P24"/>
  <c r="K44" s="1"/>
  <c r="R44" s="1"/>
  <c r="G23"/>
  <c r="F23"/>
  <c r="E23"/>
  <c r="D23"/>
  <c r="C23"/>
  <c r="R22"/>
  <c r="R23" s="1"/>
  <c r="P22"/>
  <c r="O22" s="1"/>
  <c r="O23" s="1"/>
  <c r="I22"/>
  <c r="I23" s="1"/>
  <c r="K21"/>
  <c r="G21"/>
  <c r="F21"/>
  <c r="E21"/>
  <c r="D21"/>
  <c r="I20"/>
  <c r="I19"/>
  <c r="R18"/>
  <c r="I18"/>
  <c r="K19"/>
  <c r="R19" s="1"/>
  <c r="I17"/>
  <c r="P16"/>
  <c r="I15"/>
  <c r="I14"/>
  <c r="I7"/>
  <c r="P6"/>
  <c r="K14" s="1"/>
  <c r="C97" i="20"/>
  <c r="C96"/>
  <c r="C93"/>
  <c r="C92"/>
  <c r="C91"/>
  <c r="C90"/>
  <c r="C89"/>
  <c r="C88"/>
  <c r="K87"/>
  <c r="C87"/>
  <c r="K86"/>
  <c r="C86"/>
  <c r="K85"/>
  <c r="C85"/>
  <c r="C84"/>
  <c r="C83"/>
  <c r="C82"/>
  <c r="C81"/>
  <c r="C77"/>
  <c r="C76"/>
  <c r="K75"/>
  <c r="C75"/>
  <c r="C73"/>
  <c r="K65"/>
  <c r="R64"/>
  <c r="I64"/>
  <c r="I63"/>
  <c r="I62"/>
  <c r="I61"/>
  <c r="I60"/>
  <c r="K63"/>
  <c r="R63" s="1"/>
  <c r="I59"/>
  <c r="I58"/>
  <c r="I56"/>
  <c r="I55"/>
  <c r="I49"/>
  <c r="P48"/>
  <c r="K58" s="1"/>
  <c r="R58" s="1"/>
  <c r="K47"/>
  <c r="I46"/>
  <c r="I45"/>
  <c r="I25"/>
  <c r="I24"/>
  <c r="P23"/>
  <c r="G22"/>
  <c r="G67" s="1"/>
  <c r="F22"/>
  <c r="F67" s="1"/>
  <c r="E22"/>
  <c r="E67" s="1"/>
  <c r="D22"/>
  <c r="D67" s="1"/>
  <c r="C22"/>
  <c r="C67" s="1"/>
  <c r="R21"/>
  <c r="R22" s="1"/>
  <c r="P21"/>
  <c r="O21" s="1"/>
  <c r="O22" s="1"/>
  <c r="I21"/>
  <c r="I22" s="1"/>
  <c r="K20"/>
  <c r="I19"/>
  <c r="I18"/>
  <c r="R17"/>
  <c r="I17"/>
  <c r="K19"/>
  <c r="R19" s="1"/>
  <c r="P16"/>
  <c r="I15"/>
  <c r="I14"/>
  <c r="I7"/>
  <c r="P6"/>
  <c r="K14" s="1"/>
  <c r="C94" i="19"/>
  <c r="C93"/>
  <c r="C90"/>
  <c r="C89"/>
  <c r="C88"/>
  <c r="C87"/>
  <c r="C86"/>
  <c r="C85"/>
  <c r="K84"/>
  <c r="C84"/>
  <c r="K83"/>
  <c r="C83"/>
  <c r="K82"/>
  <c r="C82"/>
  <c r="C81"/>
  <c r="C80"/>
  <c r="C79"/>
  <c r="C78"/>
  <c r="C74"/>
  <c r="C73"/>
  <c r="K72"/>
  <c r="C72"/>
  <c r="C70"/>
  <c r="K62"/>
  <c r="R61"/>
  <c r="I61"/>
  <c r="I60"/>
  <c r="I59"/>
  <c r="I58"/>
  <c r="I57"/>
  <c r="K60"/>
  <c r="R60" s="1"/>
  <c r="I56"/>
  <c r="I49"/>
  <c r="P48"/>
  <c r="K47"/>
  <c r="I27"/>
  <c r="I26"/>
  <c r="P25"/>
  <c r="G24"/>
  <c r="G64" s="1"/>
  <c r="F24"/>
  <c r="F64" s="1"/>
  <c r="E24"/>
  <c r="E64" s="1"/>
  <c r="D24"/>
  <c r="C24"/>
  <c r="C64" s="1"/>
  <c r="R23"/>
  <c r="R24" s="1"/>
  <c r="P23"/>
  <c r="O23" s="1"/>
  <c r="O24" s="1"/>
  <c r="I23"/>
  <c r="I24" s="1"/>
  <c r="K22"/>
  <c r="I21"/>
  <c r="I20"/>
  <c r="R19"/>
  <c r="I19"/>
  <c r="K21"/>
  <c r="R21" s="1"/>
  <c r="I18"/>
  <c r="I17"/>
  <c r="P16"/>
  <c r="I15"/>
  <c r="I14"/>
  <c r="I7"/>
  <c r="P6"/>
  <c r="K14" s="1"/>
  <c r="C101" i="18"/>
  <c r="C100"/>
  <c r="C97"/>
  <c r="C96"/>
  <c r="C95"/>
  <c r="C94"/>
  <c r="C93"/>
  <c r="C92"/>
  <c r="K91"/>
  <c r="C91"/>
  <c r="K90"/>
  <c r="C90"/>
  <c r="K89"/>
  <c r="C89"/>
  <c r="C88"/>
  <c r="C87"/>
  <c r="C86"/>
  <c r="C85"/>
  <c r="C81"/>
  <c r="C80"/>
  <c r="K79"/>
  <c r="C79"/>
  <c r="C77"/>
  <c r="K69"/>
  <c r="R68"/>
  <c r="I68"/>
  <c r="I67"/>
  <c r="I66"/>
  <c r="I65"/>
  <c r="I64"/>
  <c r="K67"/>
  <c r="R67" s="1"/>
  <c r="I63"/>
  <c r="I62"/>
  <c r="I61"/>
  <c r="I60"/>
  <c r="I54"/>
  <c r="P53"/>
  <c r="K62" s="1"/>
  <c r="R62" s="1"/>
  <c r="K52"/>
  <c r="I27"/>
  <c r="I26"/>
  <c r="P25"/>
  <c r="G24"/>
  <c r="G71" s="1"/>
  <c r="F24"/>
  <c r="F71" s="1"/>
  <c r="E24"/>
  <c r="E71" s="1"/>
  <c r="D24"/>
  <c r="D71" s="1"/>
  <c r="C24"/>
  <c r="R23"/>
  <c r="R24" s="1"/>
  <c r="P23"/>
  <c r="O23" s="1"/>
  <c r="O24" s="1"/>
  <c r="I23"/>
  <c r="I24" s="1"/>
  <c r="K22"/>
  <c r="K71" s="1"/>
  <c r="I21"/>
  <c r="I20"/>
  <c r="R19"/>
  <c r="I19"/>
  <c r="K20"/>
  <c r="R20" s="1"/>
  <c r="I18"/>
  <c r="I17"/>
  <c r="P16"/>
  <c r="I15"/>
  <c r="I14"/>
  <c r="I7"/>
  <c r="P6"/>
  <c r="K14" s="1"/>
  <c r="C94" i="17"/>
  <c r="C93"/>
  <c r="C90"/>
  <c r="C89"/>
  <c r="C88"/>
  <c r="C87"/>
  <c r="C86"/>
  <c r="C85"/>
  <c r="K84"/>
  <c r="C84"/>
  <c r="K83"/>
  <c r="C83"/>
  <c r="K82"/>
  <c r="C82"/>
  <c r="C81"/>
  <c r="C80"/>
  <c r="C79"/>
  <c r="C78"/>
  <c r="C74"/>
  <c r="C73"/>
  <c r="K72"/>
  <c r="C72"/>
  <c r="C70"/>
  <c r="K62"/>
  <c r="R61"/>
  <c r="I61"/>
  <c r="I60"/>
  <c r="I59"/>
  <c r="I58"/>
  <c r="I57"/>
  <c r="K60"/>
  <c r="R60" s="1"/>
  <c r="I56"/>
  <c r="I55"/>
  <c r="I53"/>
  <c r="I52"/>
  <c r="I46"/>
  <c r="P45"/>
  <c r="K55" s="1"/>
  <c r="R55" s="1"/>
  <c r="K44"/>
  <c r="I24"/>
  <c r="I23"/>
  <c r="P22"/>
  <c r="L22" s="1"/>
  <c r="G21"/>
  <c r="G64" s="1"/>
  <c r="F21"/>
  <c r="F64" s="1"/>
  <c r="E21"/>
  <c r="E64" s="1"/>
  <c r="D21"/>
  <c r="D64" s="1"/>
  <c r="C21"/>
  <c r="C64" s="1"/>
  <c r="R20"/>
  <c r="R21" s="1"/>
  <c r="P20"/>
  <c r="O20" s="1"/>
  <c r="O21" s="1"/>
  <c r="I20"/>
  <c r="I21" s="1"/>
  <c r="K19"/>
  <c r="I18"/>
  <c r="I17"/>
  <c r="R16"/>
  <c r="I16"/>
  <c r="K18"/>
  <c r="R18" s="1"/>
  <c r="I15"/>
  <c r="I14"/>
  <c r="I7"/>
  <c r="P6"/>
  <c r="K14" s="1"/>
  <c r="C101" i="16"/>
  <c r="C100"/>
  <c r="C97"/>
  <c r="C96"/>
  <c r="C95"/>
  <c r="C94"/>
  <c r="C93"/>
  <c r="C92"/>
  <c r="K91"/>
  <c r="C91"/>
  <c r="K90"/>
  <c r="C90"/>
  <c r="K89"/>
  <c r="C89"/>
  <c r="C88"/>
  <c r="C87"/>
  <c r="C86"/>
  <c r="C85"/>
  <c r="C81"/>
  <c r="C80"/>
  <c r="K79"/>
  <c r="C79"/>
  <c r="C77"/>
  <c r="K69"/>
  <c r="R68"/>
  <c r="I68"/>
  <c r="I67"/>
  <c r="I66"/>
  <c r="I65"/>
  <c r="I64"/>
  <c r="K67"/>
  <c r="R67" s="1"/>
  <c r="I63"/>
  <c r="I62"/>
  <c r="I56"/>
  <c r="P55"/>
  <c r="K54"/>
  <c r="I53"/>
  <c r="P52"/>
  <c r="M52" s="1"/>
  <c r="I50"/>
  <c r="I49"/>
  <c r="I48"/>
  <c r="I47"/>
  <c r="I27"/>
  <c r="I26"/>
  <c r="P25"/>
  <c r="K51" s="1"/>
  <c r="R51" s="1"/>
  <c r="G24"/>
  <c r="G71" s="1"/>
  <c r="F24"/>
  <c r="F71" s="1"/>
  <c r="E24"/>
  <c r="E71" s="1"/>
  <c r="D24"/>
  <c r="D71" s="1"/>
  <c r="C24"/>
  <c r="C71" s="1"/>
  <c r="R23"/>
  <c r="R24" s="1"/>
  <c r="P23"/>
  <c r="O23" s="1"/>
  <c r="O24" s="1"/>
  <c r="I23"/>
  <c r="I24" s="1"/>
  <c r="K22"/>
  <c r="K71" s="1"/>
  <c r="I21"/>
  <c r="I20"/>
  <c r="R19"/>
  <c r="I19"/>
  <c r="K21"/>
  <c r="R21" s="1"/>
  <c r="I18"/>
  <c r="I17"/>
  <c r="I16"/>
  <c r="I15"/>
  <c r="P14"/>
  <c r="K18" s="1"/>
  <c r="I13"/>
  <c r="I7"/>
  <c r="P6"/>
  <c r="L6" s="1"/>
  <c r="C92" i="15"/>
  <c r="C91"/>
  <c r="C88"/>
  <c r="C87"/>
  <c r="C86"/>
  <c r="C85"/>
  <c r="C84"/>
  <c r="C83"/>
  <c r="K82"/>
  <c r="C82"/>
  <c r="K81"/>
  <c r="C81"/>
  <c r="K80"/>
  <c r="C80"/>
  <c r="C79"/>
  <c r="C78"/>
  <c r="C77"/>
  <c r="C76"/>
  <c r="C72"/>
  <c r="C71"/>
  <c r="K70"/>
  <c r="C70"/>
  <c r="C68"/>
  <c r="K60"/>
  <c r="R59"/>
  <c r="I59"/>
  <c r="I58"/>
  <c r="I57"/>
  <c r="I56"/>
  <c r="I55"/>
  <c r="K58"/>
  <c r="R58" s="1"/>
  <c r="I53"/>
  <c r="I47"/>
  <c r="P46"/>
  <c r="K45"/>
  <c r="I25"/>
  <c r="P24"/>
  <c r="N24" s="1"/>
  <c r="G23"/>
  <c r="G62" s="1"/>
  <c r="F23"/>
  <c r="F62" s="1"/>
  <c r="E23"/>
  <c r="E62" s="1"/>
  <c r="D23"/>
  <c r="D62" s="1"/>
  <c r="C23"/>
  <c r="C62" s="1"/>
  <c r="R22"/>
  <c r="R23" s="1"/>
  <c r="P22"/>
  <c r="O22" s="1"/>
  <c r="O23" s="1"/>
  <c r="I22"/>
  <c r="I23" s="1"/>
  <c r="K21"/>
  <c r="K62" s="1"/>
  <c r="I20"/>
  <c r="I19"/>
  <c r="R18"/>
  <c r="I18"/>
  <c r="K20"/>
  <c r="R20" s="1"/>
  <c r="I17"/>
  <c r="P16"/>
  <c r="I15"/>
  <c r="I14"/>
  <c r="I7"/>
  <c r="P6"/>
  <c r="K14" s="1"/>
  <c r="C97" i="14"/>
  <c r="C96"/>
  <c r="C93"/>
  <c r="C92"/>
  <c r="C91"/>
  <c r="C90"/>
  <c r="C89"/>
  <c r="C88"/>
  <c r="K87"/>
  <c r="C87"/>
  <c r="K86"/>
  <c r="C86"/>
  <c r="K85"/>
  <c r="C85"/>
  <c r="C84"/>
  <c r="C83"/>
  <c r="C82"/>
  <c r="C81"/>
  <c r="C77"/>
  <c r="C76"/>
  <c r="K75"/>
  <c r="C75"/>
  <c r="C73"/>
  <c r="K65"/>
  <c r="R64"/>
  <c r="I64"/>
  <c r="I63"/>
  <c r="I62"/>
  <c r="I61"/>
  <c r="I60"/>
  <c r="K63"/>
  <c r="R63" s="1"/>
  <c r="I58"/>
  <c r="I57"/>
  <c r="I52"/>
  <c r="P51"/>
  <c r="K50"/>
  <c r="G22"/>
  <c r="F22"/>
  <c r="F67" s="1"/>
  <c r="E22"/>
  <c r="D22"/>
  <c r="D67" s="1"/>
  <c r="C22"/>
  <c r="C67" s="1"/>
  <c r="R21"/>
  <c r="R22" s="1"/>
  <c r="P21"/>
  <c r="O21" s="1"/>
  <c r="O22" s="1"/>
  <c r="I21"/>
  <c r="I22" s="1"/>
  <c r="K20"/>
  <c r="I19"/>
  <c r="I18"/>
  <c r="R17"/>
  <c r="I17"/>
  <c r="K19"/>
  <c r="R19" s="1"/>
  <c r="I16"/>
  <c r="I15"/>
  <c r="P14"/>
  <c r="I13"/>
  <c r="I7"/>
  <c r="P6"/>
  <c r="K13" s="1"/>
  <c r="C89" i="12"/>
  <c r="C23"/>
  <c r="C67" s="1"/>
  <c r="C97"/>
  <c r="C93"/>
  <c r="C92"/>
  <c r="C90"/>
  <c r="C88"/>
  <c r="K87"/>
  <c r="C87"/>
  <c r="K86"/>
  <c r="C86"/>
  <c r="K85"/>
  <c r="C85"/>
  <c r="C83"/>
  <c r="C82"/>
  <c r="K75"/>
  <c r="C75"/>
  <c r="C73"/>
  <c r="K65"/>
  <c r="R64"/>
  <c r="I64"/>
  <c r="I63"/>
  <c r="I62"/>
  <c r="I61"/>
  <c r="I60"/>
  <c r="K63"/>
  <c r="R63" s="1"/>
  <c r="I59"/>
  <c r="I50"/>
  <c r="P49"/>
  <c r="K48"/>
  <c r="C96"/>
  <c r="C84"/>
  <c r="C81"/>
  <c r="C77"/>
  <c r="I46"/>
  <c r="I26"/>
  <c r="I25"/>
  <c r="P24"/>
  <c r="G23"/>
  <c r="G67" s="1"/>
  <c r="F23"/>
  <c r="F67" s="1"/>
  <c r="E23"/>
  <c r="E67" s="1"/>
  <c r="D23"/>
  <c r="D67" s="1"/>
  <c r="R22"/>
  <c r="R23" s="1"/>
  <c r="P22"/>
  <c r="O22" s="1"/>
  <c r="O23" s="1"/>
  <c r="I23"/>
  <c r="K21"/>
  <c r="I20"/>
  <c r="I19"/>
  <c r="R18"/>
  <c r="I18"/>
  <c r="K20"/>
  <c r="R20" s="1"/>
  <c r="I17"/>
  <c r="P16"/>
  <c r="L16" s="1"/>
  <c r="I15"/>
  <c r="C76"/>
  <c r="I14"/>
  <c r="C91"/>
  <c r="I7"/>
  <c r="I6" s="1"/>
  <c r="P6"/>
  <c r="O6" s="1"/>
  <c r="K63" i="21" l="1"/>
  <c r="K67" i="20"/>
  <c r="L21"/>
  <c r="L22" s="1"/>
  <c r="L6"/>
  <c r="K67" i="14"/>
  <c r="L21"/>
  <c r="L22" s="1"/>
  <c r="L24" i="15"/>
  <c r="L52" i="16"/>
  <c r="L54" s="1"/>
  <c r="N52"/>
  <c r="I52"/>
  <c r="I6" i="17"/>
  <c r="I19" s="1"/>
  <c r="K64"/>
  <c r="L20"/>
  <c r="L21" s="1"/>
  <c r="I53" i="18"/>
  <c r="I69" s="1"/>
  <c r="K64" i="19"/>
  <c r="I47" i="21"/>
  <c r="I61" s="1"/>
  <c r="L22"/>
  <c r="L23" s="1"/>
  <c r="L24"/>
  <c r="L6"/>
  <c r="L47"/>
  <c r="I16"/>
  <c r="C63"/>
  <c r="E63"/>
  <c r="G63"/>
  <c r="N47"/>
  <c r="N22"/>
  <c r="N23" s="1"/>
  <c r="N6"/>
  <c r="N21" i="20"/>
  <c r="N22" s="1"/>
  <c r="L48" i="19"/>
  <c r="L62" s="1"/>
  <c r="I6" i="18"/>
  <c r="L16" i="21"/>
  <c r="L23" i="16"/>
  <c r="L24" s="1"/>
  <c r="L25"/>
  <c r="M47" i="21"/>
  <c r="O47"/>
  <c r="L25" i="19"/>
  <c r="N25"/>
  <c r="I25"/>
  <c r="L23"/>
  <c r="L24" s="1"/>
  <c r="I6"/>
  <c r="L23" i="18"/>
  <c r="L24" s="1"/>
  <c r="I16"/>
  <c r="M16"/>
  <c r="N20" i="17"/>
  <c r="N21" s="1"/>
  <c r="I22"/>
  <c r="I44" s="1"/>
  <c r="L46" i="15"/>
  <c r="M6" i="18"/>
  <c r="L16"/>
  <c r="N16"/>
  <c r="N23"/>
  <c r="N24" s="1"/>
  <c r="M25"/>
  <c r="I25"/>
  <c r="L16" i="19"/>
  <c r="L16" i="20"/>
  <c r="L20" s="1"/>
  <c r="L48"/>
  <c r="L65" s="1"/>
  <c r="I6" i="21"/>
  <c r="N16"/>
  <c r="R23" i="14"/>
  <c r="N23" i="16"/>
  <c r="N24" s="1"/>
  <c r="L55"/>
  <c r="L45" i="17"/>
  <c r="L6" i="19"/>
  <c r="L22" s="1"/>
  <c r="N23"/>
  <c r="N24" s="1"/>
  <c r="L23" i="20"/>
  <c r="L47" s="1"/>
  <c r="N22" i="17"/>
  <c r="M6"/>
  <c r="I55" i="16"/>
  <c r="I69" s="1"/>
  <c r="N55"/>
  <c r="I25"/>
  <c r="I54" s="1"/>
  <c r="N25"/>
  <c r="L14"/>
  <c r="L22" s="1"/>
  <c r="I6"/>
  <c r="N14"/>
  <c r="I14"/>
  <c r="N6"/>
  <c r="N22" s="1"/>
  <c r="N46" i="15"/>
  <c r="I24"/>
  <c r="L22"/>
  <c r="L23" s="1"/>
  <c r="I6"/>
  <c r="L6"/>
  <c r="N6"/>
  <c r="N21" i="14"/>
  <c r="N22" s="1"/>
  <c r="L51"/>
  <c r="L50"/>
  <c r="I16" i="12"/>
  <c r="I49"/>
  <c r="I65" s="1"/>
  <c r="L14" i="14"/>
  <c r="K19" i="12"/>
  <c r="R19" s="1"/>
  <c r="L49"/>
  <c r="N49"/>
  <c r="L6" i="14"/>
  <c r="L20" s="1"/>
  <c r="L6" i="17"/>
  <c r="N6"/>
  <c r="O16" i="18"/>
  <c r="M23"/>
  <c r="M24" s="1"/>
  <c r="L53"/>
  <c r="L69" s="1"/>
  <c r="N6" i="19"/>
  <c r="N16"/>
  <c r="I16"/>
  <c r="I22" s="1"/>
  <c r="N6" i="20"/>
  <c r="I6"/>
  <c r="N16"/>
  <c r="I16"/>
  <c r="N23"/>
  <c r="N47" s="1"/>
  <c r="I23"/>
  <c r="I47" s="1"/>
  <c r="N48"/>
  <c r="N65" s="1"/>
  <c r="I48"/>
  <c r="I65" s="1"/>
  <c r="M6" i="21"/>
  <c r="O6"/>
  <c r="N24"/>
  <c r="I24"/>
  <c r="L45"/>
  <c r="M49" i="12"/>
  <c r="O49"/>
  <c r="N6" i="14"/>
  <c r="I6"/>
  <c r="N14"/>
  <c r="I14"/>
  <c r="L16" i="15"/>
  <c r="K55" i="21"/>
  <c r="R55" s="1"/>
  <c r="O24" i="12"/>
  <c r="L24"/>
  <c r="N16"/>
  <c r="K67"/>
  <c r="K88" i="14"/>
  <c r="N16" i="15"/>
  <c r="I16"/>
  <c r="K19"/>
  <c r="R19" s="1"/>
  <c r="N22"/>
  <c r="N23" s="1"/>
  <c r="K72"/>
  <c r="N45"/>
  <c r="I46"/>
  <c r="I60" s="1"/>
  <c r="K53" i="16"/>
  <c r="K92" s="1"/>
  <c r="K85" i="17"/>
  <c r="L6" i="18"/>
  <c r="L22" s="1"/>
  <c r="N6"/>
  <c r="K17"/>
  <c r="R17" s="1"/>
  <c r="L25"/>
  <c r="L52" s="1"/>
  <c r="N25"/>
  <c r="N53"/>
  <c r="N69" s="1"/>
  <c r="K20" i="19"/>
  <c r="R20" s="1"/>
  <c r="K18" i="20"/>
  <c r="R18" s="1"/>
  <c r="K77"/>
  <c r="K15" i="21"/>
  <c r="R15" s="1"/>
  <c r="K17"/>
  <c r="R17" s="1"/>
  <c r="M22"/>
  <c r="M23" s="1"/>
  <c r="D63"/>
  <c r="F63"/>
  <c r="M24"/>
  <c r="O24"/>
  <c r="K40"/>
  <c r="R40" s="1"/>
  <c r="N45"/>
  <c r="I45"/>
  <c r="K48"/>
  <c r="R48" s="1"/>
  <c r="K56"/>
  <c r="R56" s="1"/>
  <c r="K18" i="14"/>
  <c r="R18" s="1"/>
  <c r="K77"/>
  <c r="N51"/>
  <c r="I51"/>
  <c r="I65" s="1"/>
  <c r="K83" i="15"/>
  <c r="K20" i="16"/>
  <c r="R20" s="1"/>
  <c r="O52"/>
  <c r="K81"/>
  <c r="K17" i="17"/>
  <c r="R17" s="1"/>
  <c r="K74"/>
  <c r="N45"/>
  <c r="I45"/>
  <c r="I62" s="1"/>
  <c r="I52" i="18"/>
  <c r="K85" i="19"/>
  <c r="K74"/>
  <c r="I47"/>
  <c r="N48"/>
  <c r="I48"/>
  <c r="I62" s="1"/>
  <c r="K88" i="20"/>
  <c r="K7" i="21"/>
  <c r="R7" s="1"/>
  <c r="M16"/>
  <c r="O16"/>
  <c r="K42"/>
  <c r="R42" s="1"/>
  <c r="K58"/>
  <c r="R58" s="1"/>
  <c r="I24" i="12"/>
  <c r="N24"/>
  <c r="N22"/>
  <c r="N23" s="1"/>
  <c r="L22"/>
  <c r="L23" s="1"/>
  <c r="R14" i="21"/>
  <c r="I46"/>
  <c r="K20"/>
  <c r="R20" s="1"/>
  <c r="K80"/>
  <c r="K93"/>
  <c r="K41"/>
  <c r="R41" s="1"/>
  <c r="K43"/>
  <c r="R43" s="1"/>
  <c r="M45"/>
  <c r="O45"/>
  <c r="K54"/>
  <c r="K57"/>
  <c r="R57" s="1"/>
  <c r="R14" i="20"/>
  <c r="M6"/>
  <c r="O6"/>
  <c r="K7"/>
  <c r="K15"/>
  <c r="M16"/>
  <c r="O16"/>
  <c r="M21"/>
  <c r="M22" s="1"/>
  <c r="M23"/>
  <c r="M47" s="1"/>
  <c r="O23"/>
  <c r="K24"/>
  <c r="K45"/>
  <c r="R45" s="1"/>
  <c r="M48"/>
  <c r="O48"/>
  <c r="K49"/>
  <c r="R49" s="1"/>
  <c r="K56"/>
  <c r="K57"/>
  <c r="R57" s="1"/>
  <c r="K59"/>
  <c r="K60"/>
  <c r="R60" s="1"/>
  <c r="K62"/>
  <c r="R62" s="1"/>
  <c r="K25"/>
  <c r="R25" s="1"/>
  <c r="K46"/>
  <c r="R46" s="1"/>
  <c r="K55"/>
  <c r="K61"/>
  <c r="R61" s="1"/>
  <c r="R14" i="19"/>
  <c r="M6"/>
  <c r="O6"/>
  <c r="K7"/>
  <c r="K15"/>
  <c r="M16"/>
  <c r="O16"/>
  <c r="K17"/>
  <c r="M23"/>
  <c r="M24" s="1"/>
  <c r="M25"/>
  <c r="M47" s="1"/>
  <c r="O25"/>
  <c r="K26"/>
  <c r="M48"/>
  <c r="O48"/>
  <c r="K49"/>
  <c r="R49" s="1"/>
  <c r="K57"/>
  <c r="R57" s="1"/>
  <c r="K59"/>
  <c r="R59" s="1"/>
  <c r="K18"/>
  <c r="R18" s="1"/>
  <c r="K27"/>
  <c r="R27" s="1"/>
  <c r="K56"/>
  <c r="K58"/>
  <c r="R58" s="1"/>
  <c r="R14" i="18"/>
  <c r="O6"/>
  <c r="K7"/>
  <c r="K15"/>
  <c r="K21"/>
  <c r="R21" s="1"/>
  <c r="O25"/>
  <c r="K26"/>
  <c r="M53"/>
  <c r="O53"/>
  <c r="K54"/>
  <c r="R54" s="1"/>
  <c r="K61"/>
  <c r="K63"/>
  <c r="K64"/>
  <c r="R64" s="1"/>
  <c r="K66"/>
  <c r="R66" s="1"/>
  <c r="K18"/>
  <c r="R18" s="1"/>
  <c r="K27"/>
  <c r="R27" s="1"/>
  <c r="K60"/>
  <c r="K65"/>
  <c r="R65" s="1"/>
  <c r="R14" i="17"/>
  <c r="O6"/>
  <c r="K7"/>
  <c r="K15"/>
  <c r="M20"/>
  <c r="M21" s="1"/>
  <c r="M22"/>
  <c r="M44" s="1"/>
  <c r="O22"/>
  <c r="K23"/>
  <c r="L44"/>
  <c r="M45"/>
  <c r="O45"/>
  <c r="K46"/>
  <c r="R46" s="1"/>
  <c r="K53"/>
  <c r="K54"/>
  <c r="R54" s="1"/>
  <c r="K56"/>
  <c r="K57"/>
  <c r="R57" s="1"/>
  <c r="K59"/>
  <c r="R59" s="1"/>
  <c r="K24"/>
  <c r="R24" s="1"/>
  <c r="K52"/>
  <c r="K58"/>
  <c r="R58" s="1"/>
  <c r="R18" i="16"/>
  <c r="M6"/>
  <c r="O6"/>
  <c r="K7"/>
  <c r="K13"/>
  <c r="M14"/>
  <c r="O14"/>
  <c r="K15"/>
  <c r="K17"/>
  <c r="M23"/>
  <c r="M24" s="1"/>
  <c r="M25"/>
  <c r="M54" s="1"/>
  <c r="O25"/>
  <c r="K26"/>
  <c r="K47"/>
  <c r="R47" s="1"/>
  <c r="K49"/>
  <c r="R53"/>
  <c r="M55"/>
  <c r="O55"/>
  <c r="K56"/>
  <c r="R56" s="1"/>
  <c r="K63"/>
  <c r="K64"/>
  <c r="R64" s="1"/>
  <c r="K66"/>
  <c r="R66" s="1"/>
  <c r="K16"/>
  <c r="R16" s="1"/>
  <c r="K27"/>
  <c r="R27" s="1"/>
  <c r="K48"/>
  <c r="R48" s="1"/>
  <c r="K50"/>
  <c r="R50" s="1"/>
  <c r="K62"/>
  <c r="K65"/>
  <c r="R65" s="1"/>
  <c r="K86" i="15"/>
  <c r="R14"/>
  <c r="I45"/>
  <c r="M6"/>
  <c r="O6"/>
  <c r="K7"/>
  <c r="K15"/>
  <c r="M16"/>
  <c r="O16"/>
  <c r="K17"/>
  <c r="M22"/>
  <c r="M23" s="1"/>
  <c r="M24"/>
  <c r="M45" s="1"/>
  <c r="O24"/>
  <c r="M46"/>
  <c r="O46"/>
  <c r="K47"/>
  <c r="R47" s="1"/>
  <c r="K54"/>
  <c r="R54" s="1"/>
  <c r="K55"/>
  <c r="R55" s="1"/>
  <c r="K57"/>
  <c r="R57" s="1"/>
  <c r="K25"/>
  <c r="R25" s="1"/>
  <c r="K53"/>
  <c r="K56"/>
  <c r="R56" s="1"/>
  <c r="K91" i="14"/>
  <c r="R13"/>
  <c r="I50"/>
  <c r="M6"/>
  <c r="O6"/>
  <c r="K7"/>
  <c r="M14"/>
  <c r="O14"/>
  <c r="K15"/>
  <c r="M21"/>
  <c r="M22" s="1"/>
  <c r="M50"/>
  <c r="M51"/>
  <c r="O51"/>
  <c r="K52"/>
  <c r="R52" s="1"/>
  <c r="K58"/>
  <c r="K59"/>
  <c r="R59" s="1"/>
  <c r="K60"/>
  <c r="R60" s="1"/>
  <c r="K62"/>
  <c r="R62" s="1"/>
  <c r="K16"/>
  <c r="R16" s="1"/>
  <c r="K57"/>
  <c r="K61"/>
  <c r="R61" s="1"/>
  <c r="K50" i="12"/>
  <c r="R50" s="1"/>
  <c r="L65"/>
  <c r="N65"/>
  <c r="K60"/>
  <c r="R60" s="1"/>
  <c r="K62"/>
  <c r="R62" s="1"/>
  <c r="O48"/>
  <c r="M6"/>
  <c r="L6"/>
  <c r="L21" s="1"/>
  <c r="N6"/>
  <c r="N21" s="1"/>
  <c r="K92"/>
  <c r="I21"/>
  <c r="K26"/>
  <c r="R26" s="1"/>
  <c r="K88"/>
  <c r="K97"/>
  <c r="K7"/>
  <c r="K14"/>
  <c r="K15"/>
  <c r="M16"/>
  <c r="O16"/>
  <c r="O21" s="1"/>
  <c r="K17"/>
  <c r="M22"/>
  <c r="M23" s="1"/>
  <c r="M24"/>
  <c r="K25"/>
  <c r="K46"/>
  <c r="R46" s="1"/>
  <c r="N48"/>
  <c r="K59"/>
  <c r="K61"/>
  <c r="R61" s="1"/>
  <c r="K97" i="18" l="1"/>
  <c r="R6" i="21"/>
  <c r="M65" i="14"/>
  <c r="N46" i="21"/>
  <c r="M46"/>
  <c r="L46"/>
  <c r="N54" i="16"/>
  <c r="K88" i="21"/>
  <c r="I22" i="18"/>
  <c r="O60" i="15"/>
  <c r="L45"/>
  <c r="I21"/>
  <c r="I62" s="1"/>
  <c r="O62" i="19"/>
  <c r="O65" i="20"/>
  <c r="M61" i="21"/>
  <c r="L61"/>
  <c r="M62" i="19"/>
  <c r="M65" i="20"/>
  <c r="N62" i="19"/>
  <c r="O61" i="21"/>
  <c r="N61"/>
  <c r="L21"/>
  <c r="L63" s="1"/>
  <c r="I21"/>
  <c r="I63" s="1"/>
  <c r="K85"/>
  <c r="K72"/>
  <c r="M21"/>
  <c r="M63" s="1"/>
  <c r="R16"/>
  <c r="K89"/>
  <c r="O21"/>
  <c r="N21"/>
  <c r="N63" s="1"/>
  <c r="O20" i="20"/>
  <c r="M20"/>
  <c r="N20"/>
  <c r="L67"/>
  <c r="O62" i="17"/>
  <c r="O69" i="18"/>
  <c r="L47" i="19"/>
  <c r="L64" s="1"/>
  <c r="M62" i="17"/>
  <c r="M69" i="18"/>
  <c r="N62" i="17"/>
  <c r="N44"/>
  <c r="L62"/>
  <c r="N47" i="19"/>
  <c r="M22"/>
  <c r="O22"/>
  <c r="N22"/>
  <c r="M52" i="18"/>
  <c r="K88"/>
  <c r="O22"/>
  <c r="N52"/>
  <c r="N22"/>
  <c r="I71"/>
  <c r="M22"/>
  <c r="M71" s="1"/>
  <c r="I64" i="17"/>
  <c r="O69" i="16"/>
  <c r="O46" i="21"/>
  <c r="R24"/>
  <c r="I64" i="19"/>
  <c r="L19" i="17"/>
  <c r="M60" i="15"/>
  <c r="M69" i="16"/>
  <c r="O19" i="17"/>
  <c r="N19"/>
  <c r="L65" i="14"/>
  <c r="L67" s="1"/>
  <c r="N60" i="15"/>
  <c r="N69" i="16"/>
  <c r="M19" i="17"/>
  <c r="L69" i="16"/>
  <c r="L71" s="1"/>
  <c r="L60" i="15"/>
  <c r="N71" i="16"/>
  <c r="K95"/>
  <c r="O22"/>
  <c r="M22"/>
  <c r="M71" s="1"/>
  <c r="I22"/>
  <c r="I71" s="1"/>
  <c r="O21" i="15"/>
  <c r="L21"/>
  <c r="M21"/>
  <c r="N21"/>
  <c r="O65" i="14"/>
  <c r="N65"/>
  <c r="N50"/>
  <c r="O20"/>
  <c r="M20"/>
  <c r="N20"/>
  <c r="M65" i="12"/>
  <c r="O65"/>
  <c r="I20" i="14"/>
  <c r="I67" s="1"/>
  <c r="I20" i="20"/>
  <c r="I67" s="1"/>
  <c r="N67"/>
  <c r="M48" i="12"/>
  <c r="L48"/>
  <c r="L67" s="1"/>
  <c r="K78" i="21"/>
  <c r="L71" i="18"/>
  <c r="R21" i="21"/>
  <c r="N71" i="18"/>
  <c r="K84" i="21"/>
  <c r="K86"/>
  <c r="K92"/>
  <c r="K79"/>
  <c r="K87"/>
  <c r="K69"/>
  <c r="R54"/>
  <c r="R47" s="1"/>
  <c r="R61" s="1"/>
  <c r="K73"/>
  <c r="K77"/>
  <c r="K73" i="20"/>
  <c r="R55"/>
  <c r="K93"/>
  <c r="R7"/>
  <c r="K89"/>
  <c r="O47"/>
  <c r="M67"/>
  <c r="K81"/>
  <c r="K83"/>
  <c r="K91"/>
  <c r="R56"/>
  <c r="K97"/>
  <c r="K84"/>
  <c r="K90"/>
  <c r="K92"/>
  <c r="R24"/>
  <c r="R23" s="1"/>
  <c r="K82"/>
  <c r="K96"/>
  <c r="R15"/>
  <c r="K76"/>
  <c r="O67"/>
  <c r="K70" i="19"/>
  <c r="R56"/>
  <c r="K94"/>
  <c r="K81"/>
  <c r="K87"/>
  <c r="K89"/>
  <c r="R26"/>
  <c r="R25" s="1"/>
  <c r="K79"/>
  <c r="K93"/>
  <c r="R15"/>
  <c r="K73"/>
  <c r="K80"/>
  <c r="K88"/>
  <c r="R17"/>
  <c r="R16" s="1"/>
  <c r="K90"/>
  <c r="R7"/>
  <c r="K86"/>
  <c r="O47"/>
  <c r="O64" s="1"/>
  <c r="M64"/>
  <c r="K78"/>
  <c r="K85" i="18"/>
  <c r="K94"/>
  <c r="R16"/>
  <c r="K100"/>
  <c r="R7"/>
  <c r="K93"/>
  <c r="O52"/>
  <c r="O71" s="1"/>
  <c r="K95"/>
  <c r="K77"/>
  <c r="R60"/>
  <c r="K81"/>
  <c r="K92"/>
  <c r="R61"/>
  <c r="K101"/>
  <c r="K96"/>
  <c r="R26"/>
  <c r="R25" s="1"/>
  <c r="K86"/>
  <c r="R15"/>
  <c r="K80"/>
  <c r="K87"/>
  <c r="R53" i="17"/>
  <c r="K94"/>
  <c r="K81"/>
  <c r="K87"/>
  <c r="K89"/>
  <c r="R23"/>
  <c r="R22" s="1"/>
  <c r="K79"/>
  <c r="K93"/>
  <c r="R15"/>
  <c r="K73"/>
  <c r="K78"/>
  <c r="K80"/>
  <c r="K88"/>
  <c r="K70"/>
  <c r="R52"/>
  <c r="R45" s="1"/>
  <c r="R62" s="1"/>
  <c r="K90"/>
  <c r="R7"/>
  <c r="K86"/>
  <c r="O44"/>
  <c r="O64" s="1"/>
  <c r="K88" i="16"/>
  <c r="K77"/>
  <c r="R62"/>
  <c r="K94"/>
  <c r="R15"/>
  <c r="K97"/>
  <c r="R7"/>
  <c r="K93"/>
  <c r="R52"/>
  <c r="O54"/>
  <c r="O71" s="1"/>
  <c r="K85"/>
  <c r="K87"/>
  <c r="R63"/>
  <c r="K101"/>
  <c r="R49"/>
  <c r="K96"/>
  <c r="R26"/>
  <c r="R25" s="1"/>
  <c r="K86"/>
  <c r="R17"/>
  <c r="K100"/>
  <c r="R13"/>
  <c r="K80"/>
  <c r="K68" i="15"/>
  <c r="R53"/>
  <c r="K85"/>
  <c r="R17"/>
  <c r="K88"/>
  <c r="R7"/>
  <c r="K84"/>
  <c r="O45"/>
  <c r="M62"/>
  <c r="K76"/>
  <c r="K78"/>
  <c r="K92"/>
  <c r="K79"/>
  <c r="K87"/>
  <c r="R24"/>
  <c r="K77"/>
  <c r="K91"/>
  <c r="R15"/>
  <c r="K71"/>
  <c r="K73" i="14"/>
  <c r="R57"/>
  <c r="K90"/>
  <c r="R15"/>
  <c r="K93"/>
  <c r="R7"/>
  <c r="K89"/>
  <c r="O50"/>
  <c r="M67"/>
  <c r="K81"/>
  <c r="K83"/>
  <c r="R58"/>
  <c r="K97"/>
  <c r="K84"/>
  <c r="K92"/>
  <c r="K82"/>
  <c r="K96"/>
  <c r="K76"/>
  <c r="M21" i="12"/>
  <c r="O67"/>
  <c r="K73"/>
  <c r="R59"/>
  <c r="R49" s="1"/>
  <c r="R65" s="1"/>
  <c r="R17"/>
  <c r="K93"/>
  <c r="K91"/>
  <c r="R14"/>
  <c r="K84"/>
  <c r="K90"/>
  <c r="K77"/>
  <c r="R25"/>
  <c r="R24" s="1"/>
  <c r="K82"/>
  <c r="K76"/>
  <c r="R15"/>
  <c r="K89"/>
  <c r="R7"/>
  <c r="K83"/>
  <c r="N67"/>
  <c r="K96"/>
  <c r="I48"/>
  <c r="I67" s="1"/>
  <c r="K81"/>
  <c r="M64" i="17" l="1"/>
  <c r="N64"/>
  <c r="L64"/>
  <c r="O62" i="15"/>
  <c r="N62"/>
  <c r="L62"/>
  <c r="O63" i="21"/>
  <c r="N64" i="19"/>
  <c r="R6"/>
  <c r="R22" s="1"/>
  <c r="R6" i="17"/>
  <c r="O67" i="14"/>
  <c r="N67"/>
  <c r="M67" i="12"/>
  <c r="R51" i="14"/>
  <c r="R65" s="1"/>
  <c r="R55" i="16"/>
  <c r="R69" s="1"/>
  <c r="R46" i="15"/>
  <c r="R60" s="1"/>
  <c r="R52" i="18"/>
  <c r="R53"/>
  <c r="R69" s="1"/>
  <c r="R48" i="19"/>
  <c r="R62" s="1"/>
  <c r="R48" i="20"/>
  <c r="R65" s="1"/>
  <c r="R45" i="21"/>
  <c r="R46" s="1"/>
  <c r="R63" s="1"/>
  <c r="R6" i="20"/>
  <c r="R16"/>
  <c r="R47"/>
  <c r="R47" i="19"/>
  <c r="R64" s="1"/>
  <c r="R6" i="18"/>
  <c r="R22" s="1"/>
  <c r="R44" i="17"/>
  <c r="R6" i="16"/>
  <c r="R14"/>
  <c r="R54"/>
  <c r="R45" i="15"/>
  <c r="R6"/>
  <c r="R16"/>
  <c r="R50" i="14"/>
  <c r="R6"/>
  <c r="R14"/>
  <c r="R6" i="12"/>
  <c r="R48"/>
  <c r="R16"/>
  <c r="R21" s="1"/>
  <c r="R19" i="17" l="1"/>
  <c r="R71" i="18"/>
  <c r="R64" i="17"/>
  <c r="R22" i="16"/>
  <c r="R71" s="1"/>
  <c r="R20" i="20"/>
  <c r="R67" s="1"/>
  <c r="R21" i="15"/>
  <c r="R62" s="1"/>
  <c r="R20" i="14"/>
  <c r="R67" s="1"/>
  <c r="R67" i="12"/>
  <c r="I18" i="6"/>
  <c r="I24"/>
  <c r="C79"/>
  <c r="I25"/>
  <c r="P22"/>
  <c r="O22" s="1"/>
  <c r="N22" l="1"/>
  <c r="C82"/>
  <c r="L22"/>
  <c r="I23"/>
  <c r="M22"/>
  <c r="I22"/>
  <c r="K23"/>
  <c r="K79" s="1"/>
  <c r="K24"/>
  <c r="K25"/>
  <c r="K62" i="11" l="1"/>
  <c r="K64" s="1"/>
  <c r="J62"/>
  <c r="J64" s="1"/>
  <c r="K87" i="6" l="1"/>
  <c r="K86"/>
  <c r="K85"/>
  <c r="C97"/>
  <c r="C96"/>
  <c r="C93"/>
  <c r="C90"/>
  <c r="C88"/>
  <c r="C87"/>
  <c r="C85"/>
  <c r="C81"/>
  <c r="R58"/>
  <c r="R48"/>
  <c r="I56"/>
  <c r="I54"/>
  <c r="K66"/>
  <c r="P50"/>
  <c r="L50" s="1"/>
  <c r="I12"/>
  <c r="P10"/>
  <c r="L10" s="1"/>
  <c r="K13" l="1"/>
  <c r="N10"/>
  <c r="K56"/>
  <c r="R56" s="1"/>
  <c r="N50"/>
  <c r="M50"/>
  <c r="O50"/>
  <c r="K51"/>
  <c r="K53"/>
  <c r="K55"/>
  <c r="R55" s="1"/>
  <c r="K57"/>
  <c r="R57" s="1"/>
  <c r="K52"/>
  <c r="K54"/>
  <c r="R54" s="1"/>
  <c r="K12"/>
  <c r="K14"/>
  <c r="M10"/>
  <c r="O10"/>
  <c r="K11"/>
  <c r="K93" s="1"/>
  <c r="R52" l="1"/>
  <c r="K97"/>
  <c r="R53"/>
  <c r="K90"/>
  <c r="R51"/>
  <c r="K22" i="11" l="1"/>
  <c r="L22" s="1"/>
  <c r="C22"/>
  <c r="D22" s="1"/>
  <c r="N7"/>
  <c r="M7"/>
  <c r="L7"/>
  <c r="K7"/>
  <c r="N6"/>
  <c r="M6"/>
  <c r="L6"/>
  <c r="K6"/>
  <c r="N5"/>
  <c r="M5"/>
  <c r="L5"/>
  <c r="K5"/>
  <c r="N4"/>
  <c r="M4"/>
  <c r="L4"/>
  <c r="K4"/>
  <c r="E22" l="1"/>
  <c r="M22"/>
  <c r="R38" i="6" l="1"/>
  <c r="R20"/>
  <c r="R21" s="1"/>
  <c r="R18"/>
  <c r="R17"/>
  <c r="R60"/>
  <c r="R7"/>
  <c r="R50" l="1"/>
  <c r="R66" s="1"/>
  <c r="C91"/>
  <c r="C73"/>
  <c r="P4"/>
  <c r="P17"/>
  <c r="P20"/>
  <c r="P26"/>
  <c r="K28" s="1"/>
  <c r="P34"/>
  <c r="P44"/>
  <c r="P48"/>
  <c r="P58"/>
  <c r="C92"/>
  <c r="K9" l="1"/>
  <c r="K19" l="1"/>
  <c r="R9"/>
  <c r="M58" l="1"/>
  <c r="M66" s="1"/>
  <c r="N44"/>
  <c r="K35"/>
  <c r="K77" s="1"/>
  <c r="L34"/>
  <c r="K36"/>
  <c r="R36" s="1"/>
  <c r="M26"/>
  <c r="O17"/>
  <c r="R13"/>
  <c r="K49"/>
  <c r="K21"/>
  <c r="K28" i="11" l="1"/>
  <c r="M28" s="1"/>
  <c r="J7"/>
  <c r="J6"/>
  <c r="R35" i="6"/>
  <c r="J5" i="11"/>
  <c r="K27"/>
  <c r="O59" i="6"/>
  <c r="R59"/>
  <c r="K39" i="11"/>
  <c r="O20" i="6"/>
  <c r="O21" s="1"/>
  <c r="N20"/>
  <c r="N21" s="1"/>
  <c r="M20"/>
  <c r="M21" s="1"/>
  <c r="O44"/>
  <c r="K46"/>
  <c r="K45"/>
  <c r="K47"/>
  <c r="L44"/>
  <c r="L20"/>
  <c r="L21" s="1"/>
  <c r="N17"/>
  <c r="K5"/>
  <c r="R5" s="1"/>
  <c r="L4"/>
  <c r="K8"/>
  <c r="K91" s="1"/>
  <c r="N4"/>
  <c r="K7"/>
  <c r="M4"/>
  <c r="L48"/>
  <c r="O48"/>
  <c r="K6"/>
  <c r="K73" s="1"/>
  <c r="M48"/>
  <c r="K32"/>
  <c r="R32" s="1"/>
  <c r="L26"/>
  <c r="K31"/>
  <c r="R31" s="1"/>
  <c r="O26"/>
  <c r="K30"/>
  <c r="R30" s="1"/>
  <c r="N26"/>
  <c r="K27"/>
  <c r="R27" s="1"/>
  <c r="N48"/>
  <c r="K29"/>
  <c r="O4"/>
  <c r="O19" s="1"/>
  <c r="R12"/>
  <c r="K33"/>
  <c r="R33" s="1"/>
  <c r="K37"/>
  <c r="N34"/>
  <c r="N58"/>
  <c r="N66" s="1"/>
  <c r="L58"/>
  <c r="L66" s="1"/>
  <c r="L17"/>
  <c r="M34"/>
  <c r="K43"/>
  <c r="R43" s="1"/>
  <c r="M17"/>
  <c r="O34"/>
  <c r="O58"/>
  <c r="K68"/>
  <c r="M19" l="1"/>
  <c r="L19"/>
  <c r="O49"/>
  <c r="L28" i="11"/>
  <c r="R37" i="6"/>
  <c r="R34" s="1"/>
  <c r="K82"/>
  <c r="L49"/>
  <c r="K88"/>
  <c r="R29"/>
  <c r="K81"/>
  <c r="R28"/>
  <c r="R26" s="1"/>
  <c r="R6"/>
  <c r="R23"/>
  <c r="K16" i="11"/>
  <c r="O66" i="6"/>
  <c r="O68" s="1"/>
  <c r="K84"/>
  <c r="R45"/>
  <c r="K92"/>
  <c r="R25"/>
  <c r="K36" i="11"/>
  <c r="K96" i="6"/>
  <c r="R46"/>
  <c r="K31" i="11"/>
  <c r="R11" i="6"/>
  <c r="R14"/>
  <c r="M39" i="11"/>
  <c r="L39"/>
  <c r="R8" i="6"/>
  <c r="N19"/>
  <c r="L27" i="11"/>
  <c r="M27"/>
  <c r="K20"/>
  <c r="K35"/>
  <c r="K37"/>
  <c r="K19"/>
  <c r="N49" i="6"/>
  <c r="M49"/>
  <c r="K17" i="11" l="1"/>
  <c r="L17" s="1"/>
  <c r="R4" i="6"/>
  <c r="R22"/>
  <c r="K30" i="11"/>
  <c r="M30" s="1"/>
  <c r="R10" i="6"/>
  <c r="K34" i="11"/>
  <c r="M34" s="1"/>
  <c r="M36"/>
  <c r="L36"/>
  <c r="M16"/>
  <c r="L16"/>
  <c r="K18"/>
  <c r="R44" i="6"/>
  <c r="R49" s="1"/>
  <c r="M31" i="11"/>
  <c r="L31"/>
  <c r="L20"/>
  <c r="M20"/>
  <c r="K29"/>
  <c r="L29" s="1"/>
  <c r="L35"/>
  <c r="M35"/>
  <c r="K25"/>
  <c r="M25" s="1"/>
  <c r="L37"/>
  <c r="M37"/>
  <c r="K21"/>
  <c r="L21" s="1"/>
  <c r="K32"/>
  <c r="M32" s="1"/>
  <c r="J4"/>
  <c r="J9" s="1"/>
  <c r="K23"/>
  <c r="L23" s="1"/>
  <c r="K15"/>
  <c r="M15" s="1"/>
  <c r="M19"/>
  <c r="L19"/>
  <c r="K24"/>
  <c r="M24" s="1"/>
  <c r="K33"/>
  <c r="M33" s="1"/>
  <c r="K26"/>
  <c r="M26" s="1"/>
  <c r="K38"/>
  <c r="M38" s="1"/>
  <c r="M68" i="6"/>
  <c r="L68"/>
  <c r="N68"/>
  <c r="I58"/>
  <c r="I17"/>
  <c r="P19" i="11" l="1"/>
  <c r="M17"/>
  <c r="L30"/>
  <c r="P18"/>
  <c r="R19" i="6"/>
  <c r="R68" s="1"/>
  <c r="P21" i="11" s="1"/>
  <c r="P23"/>
  <c r="P22"/>
  <c r="L34"/>
  <c r="P24"/>
  <c r="L18"/>
  <c r="M18"/>
  <c r="M21"/>
  <c r="M29"/>
  <c r="L25"/>
  <c r="L24"/>
  <c r="M23"/>
  <c r="L32"/>
  <c r="L15"/>
  <c r="L33"/>
  <c r="L26"/>
  <c r="L38"/>
  <c r="M9"/>
  <c r="L9"/>
  <c r="N9"/>
  <c r="K9"/>
  <c r="P25"/>
  <c r="P20"/>
  <c r="P17"/>
  <c r="P16"/>
  <c r="C31"/>
  <c r="C18"/>
  <c r="C86" i="6"/>
  <c r="C84"/>
  <c r="C77"/>
  <c r="C20" i="11"/>
  <c r="C39"/>
  <c r="C38"/>
  <c r="C37"/>
  <c r="C19"/>
  <c r="C36"/>
  <c r="C33"/>
  <c r="C34"/>
  <c r="C30"/>
  <c r="C24"/>
  <c r="C23"/>
  <c r="C17"/>
  <c r="C35"/>
  <c r="C26" l="1"/>
  <c r="D26" s="1"/>
  <c r="P26"/>
  <c r="P27" s="1"/>
  <c r="C27"/>
  <c r="E27" s="1"/>
  <c r="D18"/>
  <c r="E18"/>
  <c r="C16"/>
  <c r="D16" s="1"/>
  <c r="C28"/>
  <c r="D28" s="1"/>
  <c r="C15"/>
  <c r="E15" s="1"/>
  <c r="E36"/>
  <c r="D36"/>
  <c r="E31"/>
  <c r="D31"/>
  <c r="D20"/>
  <c r="E20"/>
  <c r="E39"/>
  <c r="D39"/>
  <c r="E35"/>
  <c r="D35"/>
  <c r="C25"/>
  <c r="E25" s="1"/>
  <c r="C29"/>
  <c r="E29" s="1"/>
  <c r="E37"/>
  <c r="D37"/>
  <c r="C32"/>
  <c r="E32" s="1"/>
  <c r="E30"/>
  <c r="D30"/>
  <c r="E23"/>
  <c r="D23"/>
  <c r="E19"/>
  <c r="D19"/>
  <c r="E34"/>
  <c r="D34"/>
  <c r="C21"/>
  <c r="E21" s="1"/>
  <c r="E24"/>
  <c r="D24"/>
  <c r="E38"/>
  <c r="D38"/>
  <c r="E26"/>
  <c r="D17"/>
  <c r="E17"/>
  <c r="D33"/>
  <c r="E33"/>
  <c r="D27" l="1"/>
  <c r="D15"/>
  <c r="E16"/>
  <c r="E28"/>
  <c r="D25"/>
  <c r="D29"/>
  <c r="D32"/>
  <c r="D21"/>
  <c r="I46" i="6"/>
  <c r="I45"/>
  <c r="I43"/>
  <c r="I38"/>
  <c r="I37"/>
  <c r="I36"/>
  <c r="I35"/>
  <c r="I33"/>
  <c r="I32"/>
  <c r="I31"/>
  <c r="I30"/>
  <c r="I29"/>
  <c r="I28"/>
  <c r="I27"/>
  <c r="I14"/>
  <c r="I13"/>
  <c r="I11"/>
  <c r="I9"/>
  <c r="I8"/>
  <c r="I7"/>
  <c r="I6"/>
  <c r="I5"/>
  <c r="I10" l="1"/>
  <c r="I4"/>
  <c r="I44"/>
  <c r="I26"/>
  <c r="I34"/>
  <c r="I19" l="1"/>
  <c r="I20" l="1"/>
  <c r="I21" s="1"/>
  <c r="I48"/>
  <c r="I51"/>
  <c r="I52"/>
  <c r="I53"/>
  <c r="I55"/>
  <c r="I57"/>
  <c r="I59"/>
  <c r="I60"/>
  <c r="I49" l="1"/>
  <c r="I50"/>
  <c r="I66" s="1"/>
  <c r="Q19" i="11" l="1"/>
  <c r="Q22"/>
  <c r="Q18"/>
  <c r="Q20"/>
  <c r="Q24"/>
  <c r="Q23"/>
  <c r="I68" i="6"/>
  <c r="Q21" i="11" s="1"/>
  <c r="B7"/>
  <c r="B4"/>
  <c r="G21" i="6"/>
  <c r="G68" s="1"/>
  <c r="F21"/>
  <c r="F68" s="1"/>
  <c r="E21"/>
  <c r="E68" s="1"/>
  <c r="D21"/>
  <c r="D68" s="1"/>
  <c r="C21"/>
  <c r="C68" s="1"/>
  <c r="B6" i="11" l="1"/>
  <c r="B5"/>
  <c r="Q25"/>
  <c r="Q17" l="1"/>
  <c r="Q16"/>
  <c r="B9"/>
  <c r="Q26" l="1"/>
  <c r="Q27" s="1"/>
  <c r="C9"/>
  <c r="D9"/>
  <c r="F9"/>
  <c r="E9"/>
  <c r="E67" i="14"/>
</calcChain>
</file>

<file path=xl/sharedStrings.xml><?xml version="1.0" encoding="utf-8"?>
<sst xmlns="http://schemas.openxmlformats.org/spreadsheetml/2006/main" count="1141" uniqueCount="228">
  <si>
    <t>Прием пищи</t>
  </si>
  <si>
    <t>Наименование блюд</t>
  </si>
  <si>
    <t>Выход</t>
  </si>
  <si>
    <t>Б</t>
  </si>
  <si>
    <t>Пищевые вещества, г.</t>
  </si>
  <si>
    <t>Ж</t>
  </si>
  <si>
    <t>У</t>
  </si>
  <si>
    <t>Энергетическая ценность,ккал.</t>
  </si>
  <si>
    <t>завтрак</t>
  </si>
  <si>
    <t>Масло сливочное</t>
  </si>
  <si>
    <t>Сыр</t>
  </si>
  <si>
    <t>ИТОГО:</t>
  </si>
  <si>
    <t>второй завтрак</t>
  </si>
  <si>
    <t>Масло растительное</t>
  </si>
  <si>
    <t>Капуста белокочанная</t>
  </si>
  <si>
    <t>Морковь</t>
  </si>
  <si>
    <t>Лук репчатый</t>
  </si>
  <si>
    <t>Томатное пюре</t>
  </si>
  <si>
    <t>Говядина</t>
  </si>
  <si>
    <t>Сметана</t>
  </si>
  <si>
    <t>Крупа рисовая</t>
  </si>
  <si>
    <t>Лимон</t>
  </si>
  <si>
    <t>Вода</t>
  </si>
  <si>
    <t>Сахар</t>
  </si>
  <si>
    <t>обед</t>
  </si>
  <si>
    <t>Крупа манная</t>
  </si>
  <si>
    <t>Молоко</t>
  </si>
  <si>
    <t>Кофейный напиток</t>
  </si>
  <si>
    <t>полдник</t>
  </si>
  <si>
    <t>Итого за день:</t>
  </si>
  <si>
    <t>Картофель</t>
  </si>
  <si>
    <t>Крупа гречневая</t>
  </si>
  <si>
    <t>Хлеб пшеничный</t>
  </si>
  <si>
    <t>Мука пшеничная</t>
  </si>
  <si>
    <t>-</t>
  </si>
  <si>
    <t>Творог</t>
  </si>
  <si>
    <t>Яйца</t>
  </si>
  <si>
    <t>Чай заварка</t>
  </si>
  <si>
    <t>Огурцы соленые</t>
  </si>
  <si>
    <t>Бульон или вода</t>
  </si>
  <si>
    <t>Сухофрукты</t>
  </si>
  <si>
    <t>Крупа «Геркулес»</t>
  </si>
  <si>
    <t>Томат-паста</t>
  </si>
  <si>
    <t>Чай-заварка</t>
  </si>
  <si>
    <t>Крупа пшенная</t>
  </si>
  <si>
    <t>Какао-порошок</t>
  </si>
  <si>
    <t>Свекла</t>
  </si>
  <si>
    <t>Завтрак</t>
  </si>
  <si>
    <t>2 завтрак</t>
  </si>
  <si>
    <t>Полдник</t>
  </si>
  <si>
    <t>Обед</t>
  </si>
  <si>
    <t>Итог</t>
  </si>
  <si>
    <t>Цена</t>
  </si>
  <si>
    <t>Стоим.</t>
  </si>
  <si>
    <t>Вода или бульон</t>
  </si>
  <si>
    <t xml:space="preserve">Макароны </t>
  </si>
  <si>
    <t>Томатная паста</t>
  </si>
  <si>
    <t>день 1</t>
  </si>
  <si>
    <t>день 2</t>
  </si>
  <si>
    <t>день 3</t>
  </si>
  <si>
    <t>день 4</t>
  </si>
  <si>
    <t>Повидло</t>
  </si>
  <si>
    <t>день 5</t>
  </si>
  <si>
    <t>день 6</t>
  </si>
  <si>
    <t>день 7</t>
  </si>
  <si>
    <t>день 8</t>
  </si>
  <si>
    <t xml:space="preserve">Капуста </t>
  </si>
  <si>
    <t>день 9</t>
  </si>
  <si>
    <t>день 10</t>
  </si>
  <si>
    <t>молоко</t>
  </si>
  <si>
    <t>творог</t>
  </si>
  <si>
    <t>сметана</t>
  </si>
  <si>
    <t>сыр</t>
  </si>
  <si>
    <t>мясо</t>
  </si>
  <si>
    <t>птица</t>
  </si>
  <si>
    <t>рыба</t>
  </si>
  <si>
    <t>яйца</t>
  </si>
  <si>
    <t>картофель</t>
  </si>
  <si>
    <t>овощи</t>
  </si>
  <si>
    <t>фрукты свежие</t>
  </si>
  <si>
    <t>фрукты сухие</t>
  </si>
  <si>
    <t>соки</t>
  </si>
  <si>
    <t>хлеб ржаной</t>
  </si>
  <si>
    <t>хлеб пшеничный</t>
  </si>
  <si>
    <t>крупы, бобовые</t>
  </si>
  <si>
    <t>макаронные изделия</t>
  </si>
  <si>
    <t>мука</t>
  </si>
  <si>
    <t>масло слив</t>
  </si>
  <si>
    <t>масло раст</t>
  </si>
  <si>
    <t>чай</t>
  </si>
  <si>
    <t>какао</t>
  </si>
  <si>
    <t>кофе</t>
  </si>
  <si>
    <t>сахар</t>
  </si>
  <si>
    <t>дрожжи</t>
  </si>
  <si>
    <t>гр</t>
  </si>
  <si>
    <t>факт</t>
  </si>
  <si>
    <t>норма</t>
  </si>
  <si>
    <t>Приложение 6</t>
  </si>
  <si>
    <t>1.Макароны  отварные  с  маслом и сыром (301)</t>
  </si>
  <si>
    <t>2.Молоко  кипяченное (534)</t>
  </si>
  <si>
    <t>1.Салат  «Витаминный» (5)</t>
  </si>
  <si>
    <t>4.Компот  из  сухофруктов (527)</t>
  </si>
  <si>
    <t>6.Хлеб  ржаной (115)</t>
  </si>
  <si>
    <t>2.Чай  с лимоном (504)</t>
  </si>
  <si>
    <t>2.Чай  с молоком (506)</t>
  </si>
  <si>
    <t>3.Батон  нарезной (117)</t>
  </si>
  <si>
    <t>4.Масло сливочное (111)</t>
  </si>
  <si>
    <t>1.Каша  геркулесовая  молочная (272)</t>
  </si>
  <si>
    <t>2.Какао  с  молоком (509)</t>
  </si>
  <si>
    <t>2.Кофейный напиток с молоком (514)</t>
  </si>
  <si>
    <t>1.Салат  из  свеклы с соленым огурцом (53)</t>
  </si>
  <si>
    <t>1. Каша гречневая вязкая (254)</t>
  </si>
  <si>
    <t>1.Каша пшенная молочная (273)</t>
  </si>
  <si>
    <t>2.Рассольник  ленинградский (139)</t>
  </si>
  <si>
    <r>
      <t>Сметана</t>
    </r>
    <r>
      <rPr>
        <i/>
        <sz val="11"/>
        <color theme="1"/>
        <rFont val="Times New Roman"/>
        <family val="1"/>
        <charset val="204"/>
      </rPr>
      <t xml:space="preserve"> (488)</t>
    </r>
  </si>
  <si>
    <t>2.Щи  из  св.капусты ( 145)</t>
  </si>
  <si>
    <t>от3 до 7</t>
  </si>
  <si>
    <t>от 1 до 3</t>
  </si>
  <si>
    <t>в день</t>
  </si>
  <si>
    <t>% исп-я</t>
  </si>
  <si>
    <t>Дрожжи сухие</t>
  </si>
  <si>
    <t>1.Каша "Дружба (266)</t>
  </si>
  <si>
    <t>Консервы рыбные</t>
  </si>
  <si>
    <t>5.Хлеб  ржаной (115)</t>
  </si>
  <si>
    <t>3-7 лет</t>
  </si>
  <si>
    <t>1-3 года</t>
  </si>
  <si>
    <t>1491,5  до 1648,5</t>
  </si>
  <si>
    <t>1185,6  до 1310,4</t>
  </si>
  <si>
    <t>3.Голубец ленивый формовой (377)</t>
  </si>
  <si>
    <t>от 3 до 7</t>
  </si>
  <si>
    <t>Примерное меню на неделю, рекомендуемое комитетом по образованию и науке для детей от 3 до 7 лет</t>
  </si>
  <si>
    <t>удалить</t>
  </si>
  <si>
    <t>добавить</t>
  </si>
  <si>
    <t>2.Чай  (506)</t>
  </si>
  <si>
    <t>1. Каша геркулесовая на сгущенном молоке</t>
  </si>
  <si>
    <t>Геркулес</t>
  </si>
  <si>
    <t>Молоко сгущенное</t>
  </si>
  <si>
    <t>2.Чай  с лимоном</t>
  </si>
  <si>
    <t>3.Батон  с сыром</t>
  </si>
  <si>
    <t>Батон</t>
  </si>
  <si>
    <t xml:space="preserve">1. Сок </t>
  </si>
  <si>
    <t>2.Суп из рыбных консерв (горбуша)</t>
  </si>
  <si>
    <t xml:space="preserve">3. Ежики из мяса говядины </t>
  </si>
  <si>
    <t>Рис</t>
  </si>
  <si>
    <t>4.Соус томатный</t>
  </si>
  <si>
    <t>5.Компот  из  сухофруктов (527)</t>
  </si>
  <si>
    <t>1.Лапшевник с творогом</t>
  </si>
  <si>
    <t>Лапша</t>
  </si>
  <si>
    <t>Яйцо</t>
  </si>
  <si>
    <t xml:space="preserve">Молоко </t>
  </si>
  <si>
    <t>3.Пряник</t>
  </si>
  <si>
    <t>1.Яблоко</t>
  </si>
  <si>
    <t>1.Свекла тушеная</t>
  </si>
  <si>
    <t>2.Суп гороховый на растительном масле</t>
  </si>
  <si>
    <t>Горох</t>
  </si>
  <si>
    <t>4. Биточки рыбные (треска)</t>
  </si>
  <si>
    <t>3.Картофельное  пюре с  сл. маслом (434)</t>
  </si>
  <si>
    <t>Рыба треска</t>
  </si>
  <si>
    <t>Батон нарезной</t>
  </si>
  <si>
    <t>1.Запеканка манная с киселем</t>
  </si>
  <si>
    <t>2.Батон  нарезной (117)</t>
  </si>
  <si>
    <t>Кисель плолово-ягодный</t>
  </si>
  <si>
    <t>4.Сыр</t>
  </si>
  <si>
    <t>б</t>
  </si>
  <si>
    <t>ж</t>
  </si>
  <si>
    <t>у</t>
  </si>
  <si>
    <t>к</t>
  </si>
  <si>
    <t>1.Салат  из  моркови с кукурузой</t>
  </si>
  <si>
    <t>Кукуруза консервированная</t>
  </si>
  <si>
    <t>2.Суп свекольник со сметаной(136)</t>
  </si>
  <si>
    <t>Курица</t>
  </si>
  <si>
    <t>Мука</t>
  </si>
  <si>
    <t>1. Булочка домашняя с сахаром</t>
  </si>
  <si>
    <t>1. Сок</t>
  </si>
  <si>
    <t>Лук</t>
  </si>
  <si>
    <t>3. Жаркое по-домашнему</t>
  </si>
  <si>
    <t>Каротофель</t>
  </si>
  <si>
    <t>1. Сырники творожные</t>
  </si>
  <si>
    <t>1.Вермишель молочная</t>
  </si>
  <si>
    <t>Вермишель</t>
  </si>
  <si>
    <t>Апельсин</t>
  </si>
  <si>
    <t>1.Салат из моркови с луком и зеленым горошком</t>
  </si>
  <si>
    <t xml:space="preserve">Зеленый горошек </t>
  </si>
  <si>
    <t>2. Щи из свежий капусты на мясном бульоне</t>
  </si>
  <si>
    <t>Капуста</t>
  </si>
  <si>
    <t>Томат</t>
  </si>
  <si>
    <t xml:space="preserve"> Масло растительное</t>
  </si>
  <si>
    <t>3. Запеканка рисовая с мясом говядины</t>
  </si>
  <si>
    <t>4. Подлива</t>
  </si>
  <si>
    <t>1.Ряженка</t>
  </si>
  <si>
    <t>3.Печенье</t>
  </si>
  <si>
    <t>Сок</t>
  </si>
  <si>
    <t>1.Икра кабачковая</t>
  </si>
  <si>
    <t>Груша</t>
  </si>
  <si>
    <t>3. Гречка с маслом сливочным</t>
  </si>
  <si>
    <t>Гречка</t>
  </si>
  <si>
    <t>4. Котлета мясная паровая</t>
  </si>
  <si>
    <t>Мясо говядина</t>
  </si>
  <si>
    <t>1.Биточки манные со сгущенным молоком</t>
  </si>
  <si>
    <t>3.Батон  нарезной с сыром</t>
  </si>
  <si>
    <t>Банан</t>
  </si>
  <si>
    <t xml:space="preserve">Морковь </t>
  </si>
  <si>
    <t>4. Котлета рыбная (треска)</t>
  </si>
  <si>
    <t>1.Запеканка творожно-рисовая</t>
  </si>
  <si>
    <t>Мандарин</t>
  </si>
  <si>
    <t>1. Салат овощной</t>
  </si>
  <si>
    <t>2. Суп лапша на куринном бульоне</t>
  </si>
  <si>
    <t xml:space="preserve">Цыплята-бройлер </t>
  </si>
  <si>
    <t>1. Салат из моркови</t>
  </si>
  <si>
    <t>2.Булочка домашняя с повидлом (42)</t>
  </si>
  <si>
    <t>Дрожжи</t>
  </si>
  <si>
    <t>1. Булочка домашняя (274)</t>
  </si>
  <si>
    <t xml:space="preserve">1. Омлет с молоком </t>
  </si>
  <si>
    <t>4. Печень говяжья по-сртрогановски (162)</t>
  </si>
  <si>
    <t>Печень говяжья</t>
  </si>
  <si>
    <t>Соус сметанный</t>
  </si>
  <si>
    <t>1. Вареники ленивые (116)</t>
  </si>
  <si>
    <t>3. Печенье</t>
  </si>
  <si>
    <t>2.Борщ из св.капусты на м/б (25)</t>
  </si>
  <si>
    <t>3.Плов с вареной говядиной (163)</t>
  </si>
  <si>
    <t>1.Ватрушка с творогом (289)</t>
  </si>
  <si>
    <t>2. Ряженка(251)</t>
  </si>
  <si>
    <t>2. Ацидолакт</t>
  </si>
  <si>
    <t>4. Капуста тушеная с куринным мясом (200)</t>
  </si>
  <si>
    <t>1. Огурец соленый</t>
  </si>
  <si>
    <t>3. Рис с овощами</t>
  </si>
  <si>
    <t>2. Суп картофельный с фрикадельками</t>
  </si>
  <si>
    <t>1.Каша пшенная молочная (91)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</si>
</sst>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2" fontId="0" fillId="0" borderId="0" xfId="0" applyNumberFormat="1" applyBorder="1" applyAlignment="1">
      <alignment horizontal="right"/>
    </xf>
    <xf numFmtId="2" fontId="3" fillId="0" borderId="1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1" xfId="0" applyNumberFormat="1" applyFont="1" applyBorder="1"/>
    <xf numFmtId="2" fontId="4" fillId="0" borderId="1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 wrapText="1"/>
    </xf>
    <xf numFmtId="2" fontId="4" fillId="0" borderId="6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3" fillId="0" borderId="0" xfId="0" applyNumberFormat="1" applyFont="1"/>
    <xf numFmtId="2" fontId="0" fillId="0" borderId="1" xfId="0" applyNumberFormat="1" applyBorder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8" fillId="0" borderId="0" xfId="0" applyFont="1"/>
    <xf numFmtId="2" fontId="8" fillId="0" borderId="0" xfId="0" applyNumberFormat="1" applyFont="1"/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3" fillId="0" borderId="0" xfId="0" applyFont="1" applyFill="1" applyAlignment="1">
      <alignment wrapText="1"/>
    </xf>
    <xf numFmtId="1" fontId="0" fillId="0" borderId="0" xfId="0" applyNumberFormat="1" applyFill="1" applyBorder="1"/>
    <xf numFmtId="0" fontId="3" fillId="0" borderId="0" xfId="0" applyFont="1" applyFill="1"/>
    <xf numFmtId="2" fontId="0" fillId="0" borderId="0" xfId="0" applyNumberFormat="1" applyFill="1"/>
    <xf numFmtId="2" fontId="8" fillId="0" borderId="0" xfId="0" applyNumberFormat="1" applyFont="1" applyFill="1"/>
    <xf numFmtId="1" fontId="0" fillId="0" borderId="0" xfId="0" applyNumberFormat="1" applyFill="1"/>
    <xf numFmtId="16" fontId="0" fillId="0" borderId="0" xfId="0" applyNumberFormat="1"/>
    <xf numFmtId="0" fontId="0" fillId="0" borderId="0" xfId="0" applyAlignment="1">
      <alignment wrapText="1"/>
    </xf>
    <xf numFmtId="2" fontId="9" fillId="0" borderId="1" xfId="0" applyNumberFormat="1" applyFont="1" applyBorder="1" applyAlignment="1">
      <alignment horizontal="right" wrapText="1"/>
    </xf>
    <xf numFmtId="0" fontId="10" fillId="0" borderId="0" xfId="0" applyFont="1"/>
    <xf numFmtId="0" fontId="0" fillId="2" borderId="0" xfId="0" applyFill="1"/>
    <xf numFmtId="0" fontId="3" fillId="0" borderId="0" xfId="0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2" fontId="17" fillId="0" borderId="0" xfId="0" applyNumberFormat="1" applyFont="1"/>
    <xf numFmtId="0" fontId="17" fillId="0" borderId="0" xfId="0" applyFont="1"/>
    <xf numFmtId="0" fontId="17" fillId="2" borderId="0" xfId="0" applyFont="1" applyFill="1"/>
    <xf numFmtId="2" fontId="17" fillId="0" borderId="0" xfId="0" applyNumberFormat="1" applyFont="1" applyAlignment="1">
      <alignment horizontal="right"/>
    </xf>
    <xf numFmtId="2" fontId="18" fillId="0" borderId="0" xfId="0" applyNumberFormat="1" applyFont="1"/>
    <xf numFmtId="2" fontId="19" fillId="0" borderId="0" xfId="0" applyNumberFormat="1" applyFont="1"/>
    <xf numFmtId="0" fontId="19" fillId="0" borderId="0" xfId="0" applyFont="1"/>
    <xf numFmtId="2" fontId="20" fillId="0" borderId="6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wrapText="1"/>
    </xf>
    <xf numFmtId="0" fontId="16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0" fillId="0" borderId="6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8FEF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6"/>
  <sheetViews>
    <sheetView topLeftCell="A43" workbookViewId="0">
      <selection activeCell="A2" sqref="A2:G67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8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58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30">
      <c r="A6" s="97" t="s">
        <v>8</v>
      </c>
      <c r="B6" s="77" t="s">
        <v>121</v>
      </c>
      <c r="C6" s="66">
        <v>250</v>
      </c>
      <c r="D6" s="66">
        <v>5.85</v>
      </c>
      <c r="E6" s="66">
        <v>6.43</v>
      </c>
      <c r="F6" s="66">
        <v>29.16</v>
      </c>
      <c r="G6" s="66">
        <v>213.81</v>
      </c>
      <c r="H6" s="12"/>
      <c r="I6" s="19">
        <f>I7+I14+I15</f>
        <v>43.1</v>
      </c>
      <c r="K6" s="33">
        <v>110</v>
      </c>
      <c r="L6" s="33">
        <f>D6*P6</f>
        <v>2.5739999999999998</v>
      </c>
      <c r="M6" s="33">
        <f>E6*P6</f>
        <v>2.8291999999999997</v>
      </c>
      <c r="N6" s="33">
        <f>F6*P6</f>
        <v>12.830400000000001</v>
      </c>
      <c r="O6" s="33">
        <f>G6*P6</f>
        <v>94.076400000000007</v>
      </c>
      <c r="P6">
        <f>K6/C6</f>
        <v>0.44</v>
      </c>
      <c r="R6" s="19">
        <f>R7+R14+R15</f>
        <v>18.963999999999999</v>
      </c>
      <c r="V6" s="58" t="s">
        <v>132</v>
      </c>
    </row>
    <row r="7" spans="1:22">
      <c r="A7" s="97"/>
      <c r="B7" s="64" t="s">
        <v>20</v>
      </c>
      <c r="C7" s="65">
        <v>10</v>
      </c>
      <c r="D7" s="65">
        <v>0.7</v>
      </c>
      <c r="E7" s="65">
        <v>0.1</v>
      </c>
      <c r="F7" s="65">
        <v>7.25</v>
      </c>
      <c r="G7" s="65">
        <v>33.15</v>
      </c>
      <c r="H7">
        <v>44</v>
      </c>
      <c r="I7" s="13">
        <f>H7/1000*C7</f>
        <v>0.43999999999999995</v>
      </c>
      <c r="K7" s="25">
        <f>C7*P6</f>
        <v>4.4000000000000004</v>
      </c>
      <c r="L7" s="25"/>
      <c r="M7" s="25"/>
      <c r="N7" s="25"/>
      <c r="O7" s="25"/>
      <c r="Q7">
        <v>44</v>
      </c>
      <c r="R7" s="12">
        <f>Q7/1000*K7</f>
        <v>0.19359999999999999</v>
      </c>
    </row>
    <row r="8" spans="1:22">
      <c r="A8" s="97"/>
      <c r="B8" s="64" t="s">
        <v>44</v>
      </c>
      <c r="C8" s="65">
        <v>10</v>
      </c>
      <c r="D8" s="65">
        <v>1.1499999999999999</v>
      </c>
      <c r="E8" s="65">
        <v>0.33</v>
      </c>
      <c r="F8" s="65">
        <v>6.93</v>
      </c>
      <c r="G8" s="65">
        <v>34.799999999999997</v>
      </c>
      <c r="I8" s="13"/>
      <c r="K8" s="25"/>
      <c r="L8" s="25"/>
      <c r="M8" s="25"/>
      <c r="N8" s="25"/>
      <c r="O8" s="25"/>
      <c r="R8" s="12"/>
    </row>
    <row r="9" spans="1:22">
      <c r="A9" s="97"/>
      <c r="B9" s="64" t="s">
        <v>26</v>
      </c>
      <c r="C9" s="65">
        <v>200</v>
      </c>
      <c r="D9" s="65">
        <v>4</v>
      </c>
      <c r="E9" s="65">
        <v>6</v>
      </c>
      <c r="F9" s="65">
        <v>8</v>
      </c>
      <c r="G9" s="65">
        <v>118</v>
      </c>
      <c r="I9" s="13"/>
      <c r="K9" s="25"/>
      <c r="L9" s="25"/>
      <c r="M9" s="25"/>
      <c r="N9" s="25"/>
      <c r="O9" s="25"/>
      <c r="R9" s="12"/>
    </row>
    <row r="10" spans="1:22">
      <c r="A10" s="97"/>
      <c r="B10" s="64" t="s">
        <v>22</v>
      </c>
      <c r="C10" s="65">
        <v>60</v>
      </c>
      <c r="D10" s="65"/>
      <c r="E10" s="65"/>
      <c r="F10" s="65"/>
      <c r="G10" s="65"/>
      <c r="I10" s="13"/>
      <c r="K10" s="25"/>
      <c r="L10" s="25"/>
      <c r="M10" s="25"/>
      <c r="N10" s="25"/>
      <c r="O10" s="25"/>
      <c r="R10" s="12"/>
    </row>
    <row r="11" spans="1:22">
      <c r="A11" s="97"/>
      <c r="B11" s="64" t="s">
        <v>23</v>
      </c>
      <c r="C11" s="65">
        <v>7</v>
      </c>
      <c r="D11" s="65"/>
      <c r="E11" s="65"/>
      <c r="F11" s="65">
        <v>6.98</v>
      </c>
      <c r="G11" s="65">
        <v>27.86</v>
      </c>
      <c r="I11" s="13"/>
      <c r="K11" s="25"/>
      <c r="L11" s="25"/>
      <c r="M11" s="25"/>
      <c r="N11" s="25"/>
      <c r="O11" s="25"/>
      <c r="R11" s="12"/>
    </row>
    <row r="12" spans="1:22" ht="45">
      <c r="A12" s="97"/>
      <c r="B12" s="77" t="s">
        <v>109</v>
      </c>
      <c r="C12" s="66">
        <v>170</v>
      </c>
      <c r="D12" s="66">
        <v>3.55</v>
      </c>
      <c r="E12" s="66">
        <v>5.14</v>
      </c>
      <c r="F12" s="66">
        <v>16.84</v>
      </c>
      <c r="G12" s="66">
        <v>141.29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4" t="s">
        <v>27</v>
      </c>
      <c r="C13" s="65">
        <v>1</v>
      </c>
      <c r="D13" s="65">
        <v>0.15</v>
      </c>
      <c r="E13" s="65">
        <v>0.04</v>
      </c>
      <c r="F13" s="65">
        <v>7.0000000000000007E-2</v>
      </c>
      <c r="G13" s="65">
        <v>1.19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4" t="s">
        <v>26</v>
      </c>
      <c r="C14" s="65">
        <v>170</v>
      </c>
      <c r="D14" s="65">
        <v>3.4</v>
      </c>
      <c r="E14" s="65">
        <v>5.0999999999999996</v>
      </c>
      <c r="F14" s="65">
        <v>6.8</v>
      </c>
      <c r="G14" s="65">
        <v>100.3</v>
      </c>
      <c r="H14" s="13">
        <v>234</v>
      </c>
      <c r="I14" s="13">
        <f t="shared" ref="I14:I20" si="0">H14/1000*C14</f>
        <v>39.78</v>
      </c>
      <c r="K14" s="25">
        <f>C14*P6</f>
        <v>74.8</v>
      </c>
      <c r="L14" s="25"/>
      <c r="M14" s="25"/>
      <c r="N14" s="25"/>
      <c r="O14" s="25"/>
      <c r="Q14" s="13">
        <v>234</v>
      </c>
      <c r="R14" s="12">
        <f t="shared" ref="R14:R64" si="1">Q14/1000*K14</f>
        <v>17.5032</v>
      </c>
    </row>
    <row r="15" spans="1:22">
      <c r="A15" s="97"/>
      <c r="B15" s="64" t="s">
        <v>23</v>
      </c>
      <c r="C15" s="65">
        <v>10</v>
      </c>
      <c r="D15" s="65"/>
      <c r="E15" s="65"/>
      <c r="F15" s="65">
        <v>9.9700000000000006</v>
      </c>
      <c r="G15" s="65">
        <v>39.799999999999997</v>
      </c>
      <c r="H15" s="13">
        <v>288</v>
      </c>
      <c r="I15" s="13">
        <f t="shared" si="0"/>
        <v>2.88</v>
      </c>
      <c r="K15" s="25">
        <f>C15*P6</f>
        <v>4.4000000000000004</v>
      </c>
      <c r="L15" s="25"/>
      <c r="M15" s="25"/>
      <c r="N15" s="25"/>
      <c r="O15" s="25"/>
      <c r="Q15" s="13">
        <v>288</v>
      </c>
      <c r="R15" s="12">
        <f t="shared" si="1"/>
        <v>1.2672000000000001</v>
      </c>
    </row>
    <row r="16" spans="1:22" ht="30">
      <c r="A16" s="97"/>
      <c r="B16" s="78" t="s">
        <v>105</v>
      </c>
      <c r="C16" s="66">
        <v>40</v>
      </c>
      <c r="D16" s="66">
        <f>7.5/100*C16</f>
        <v>3</v>
      </c>
      <c r="E16" s="66">
        <f>2.9/100*C16</f>
        <v>1.1599999999999999</v>
      </c>
      <c r="F16" s="66">
        <f>51.4/100*C16</f>
        <v>20.560000000000002</v>
      </c>
      <c r="G16" s="66">
        <f>262/100*C16</f>
        <v>104.80000000000001</v>
      </c>
      <c r="H16" s="12"/>
      <c r="I16" s="34" t="e">
        <f>I17+#REF!+#REF!+#REF!</f>
        <v>#REF!</v>
      </c>
      <c r="K16" s="33">
        <v>150</v>
      </c>
      <c r="L16" s="33">
        <f>D16*P16</f>
        <v>11.25</v>
      </c>
      <c r="M16" s="33">
        <f>E16*P16</f>
        <v>4.3499999999999996</v>
      </c>
      <c r="N16" s="33">
        <f>F16*P16</f>
        <v>77.100000000000009</v>
      </c>
      <c r="O16" s="33">
        <f>G16*P16</f>
        <v>393.00000000000006</v>
      </c>
      <c r="P16">
        <f>K16/C16</f>
        <v>3.75</v>
      </c>
      <c r="Q16" s="12"/>
      <c r="R16" s="19" t="e">
        <f>R17+#REF!+#REF!+#REF!</f>
        <v>#REF!</v>
      </c>
    </row>
    <row r="17" spans="1:18" ht="30">
      <c r="A17" s="97"/>
      <c r="B17" s="78" t="s">
        <v>106</v>
      </c>
      <c r="C17" s="66">
        <v>10</v>
      </c>
      <c r="D17" s="66">
        <f>0.5/100*C17</f>
        <v>0.05</v>
      </c>
      <c r="E17" s="66">
        <f>82.5/100*C17</f>
        <v>8.25</v>
      </c>
      <c r="F17" s="66">
        <f>0.8/100*C17</f>
        <v>0.08</v>
      </c>
      <c r="G17" s="66">
        <f>748/100*C17</f>
        <v>74.800000000000011</v>
      </c>
      <c r="H17" s="12">
        <v>265</v>
      </c>
      <c r="I17" s="13">
        <f t="shared" si="0"/>
        <v>2.6500000000000004</v>
      </c>
      <c r="K17" s="25">
        <f>C17*P16</f>
        <v>37.5</v>
      </c>
      <c r="L17" s="25"/>
      <c r="M17" s="25"/>
      <c r="N17" s="25"/>
      <c r="O17" s="25"/>
      <c r="Q17" s="12">
        <v>265</v>
      </c>
      <c r="R17" s="12">
        <f t="shared" si="1"/>
        <v>9.9375</v>
      </c>
    </row>
    <row r="18" spans="1:18" hidden="1">
      <c r="A18" s="97"/>
      <c r="B18" s="32"/>
      <c r="C18" s="33"/>
      <c r="D18" s="33"/>
      <c r="E18" s="33"/>
      <c r="F18" s="33"/>
      <c r="G18" s="33"/>
      <c r="H18" s="12"/>
      <c r="I18" s="34">
        <f t="shared" si="0"/>
        <v>0</v>
      </c>
      <c r="K18" s="33"/>
      <c r="L18" s="33"/>
      <c r="M18" s="33"/>
      <c r="N18" s="33"/>
      <c r="O18" s="33"/>
      <c r="Q18" s="12"/>
      <c r="R18" s="19">
        <f t="shared" si="1"/>
        <v>0</v>
      </c>
    </row>
    <row r="19" spans="1:18" hidden="1">
      <c r="A19" s="97"/>
      <c r="B19" s="3"/>
      <c r="C19" s="25"/>
      <c r="D19" s="25"/>
      <c r="E19" s="25"/>
      <c r="F19" s="25"/>
      <c r="G19" s="25"/>
      <c r="H19" s="15"/>
      <c r="I19" s="16">
        <f t="shared" si="0"/>
        <v>0</v>
      </c>
      <c r="K19" s="25" t="e">
        <f>C19*#REF!</f>
        <v>#REF!</v>
      </c>
      <c r="L19" s="25"/>
      <c r="M19" s="25"/>
      <c r="N19" s="25"/>
      <c r="O19" s="25"/>
      <c r="Q19" s="15"/>
      <c r="R19" s="12" t="e">
        <f t="shared" si="1"/>
        <v>#REF!</v>
      </c>
    </row>
    <row r="20" spans="1:18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8">
      <c r="A21" s="96" t="s">
        <v>11</v>
      </c>
      <c r="B21" s="96"/>
      <c r="C21" s="21">
        <v>470</v>
      </c>
      <c r="D21" s="21">
        <f>D6+D12+D16+D17</f>
        <v>12.45</v>
      </c>
      <c r="E21" s="21">
        <v>20.98</v>
      </c>
      <c r="F21" s="21">
        <v>66.64</v>
      </c>
      <c r="G21" s="21">
        <v>534.70000000000005</v>
      </c>
      <c r="H21" s="13"/>
      <c r="I21" s="22" t="e">
        <f>I6+I16+#REF!+I18</f>
        <v>#REF!</v>
      </c>
      <c r="K21" s="21" t="e">
        <f>K6+K16+#REF!+K18</f>
        <v>#REF!</v>
      </c>
      <c r="L21" s="21">
        <f>SUM(L6:L20)</f>
        <v>13.824</v>
      </c>
      <c r="M21" s="21">
        <f t="shared" ref="M21:O21" si="2">SUM(M6:M20)</f>
        <v>7.1791999999999998</v>
      </c>
      <c r="N21" s="21">
        <f t="shared" si="2"/>
        <v>89.930400000000006</v>
      </c>
      <c r="O21" s="21">
        <f t="shared" si="2"/>
        <v>487.07640000000004</v>
      </c>
      <c r="Q21" s="13"/>
      <c r="R21" s="22" t="e">
        <f>R6+R16+#REF!+R18</f>
        <v>#REF!</v>
      </c>
    </row>
    <row r="22" spans="1:18" ht="30">
      <c r="A22" s="5" t="s">
        <v>12</v>
      </c>
      <c r="B22" s="78" t="s">
        <v>151</v>
      </c>
      <c r="C22" s="89">
        <v>200</v>
      </c>
      <c r="D22" s="89">
        <v>0.8</v>
      </c>
      <c r="E22" s="89">
        <v>0</v>
      </c>
      <c r="F22" s="89">
        <v>22.6</v>
      </c>
      <c r="G22" s="89">
        <v>92</v>
      </c>
      <c r="H22" s="15">
        <v>41</v>
      </c>
      <c r="I22" s="12">
        <f t="shared" ref="I22" si="3">H22/1000*C22</f>
        <v>8.2000000000000011</v>
      </c>
      <c r="K22" s="33">
        <v>160</v>
      </c>
      <c r="L22" s="33">
        <f>D22*P22</f>
        <v>0.64000000000000012</v>
      </c>
      <c r="M22" s="33">
        <f>E22*P22</f>
        <v>0</v>
      </c>
      <c r="N22" s="33">
        <f>F22*P22</f>
        <v>18.080000000000002</v>
      </c>
      <c r="O22" s="33">
        <f>G22*P22</f>
        <v>73.600000000000009</v>
      </c>
      <c r="P22">
        <f>K22/C22</f>
        <v>0.8</v>
      </c>
      <c r="Q22" s="15">
        <v>41</v>
      </c>
      <c r="R22" s="12">
        <f t="shared" si="1"/>
        <v>6.5600000000000005</v>
      </c>
    </row>
    <row r="23" spans="1:18">
      <c r="A23" s="96" t="s">
        <v>11</v>
      </c>
      <c r="B23" s="96"/>
      <c r="C23" s="26">
        <f>C22</f>
        <v>200</v>
      </c>
      <c r="D23" s="26">
        <f>D22</f>
        <v>0.8</v>
      </c>
      <c r="E23" s="26">
        <f t="shared" ref="E23:G23" si="4">E22</f>
        <v>0</v>
      </c>
      <c r="F23" s="26">
        <f t="shared" si="4"/>
        <v>22.6</v>
      </c>
      <c r="G23" s="26">
        <f t="shared" si="4"/>
        <v>92</v>
      </c>
      <c r="H23" s="12"/>
      <c r="I23" s="22">
        <f>SUM(I22)</f>
        <v>8.2000000000000011</v>
      </c>
      <c r="K23" s="26">
        <v>150</v>
      </c>
      <c r="L23" s="26">
        <f>L22</f>
        <v>0.64000000000000012</v>
      </c>
      <c r="M23" s="26">
        <f t="shared" ref="M23:O23" si="5">M22</f>
        <v>0</v>
      </c>
      <c r="N23" s="26">
        <f t="shared" si="5"/>
        <v>18.080000000000002</v>
      </c>
      <c r="O23" s="26">
        <f t="shared" si="5"/>
        <v>73.600000000000009</v>
      </c>
      <c r="Q23" s="12"/>
      <c r="R23" s="22">
        <f>SUM(R22)</f>
        <v>6.5600000000000005</v>
      </c>
    </row>
    <row r="24" spans="1:18">
      <c r="A24" s="98" t="s">
        <v>24</v>
      </c>
      <c r="B24" s="77" t="s">
        <v>152</v>
      </c>
      <c r="C24" s="66">
        <v>60</v>
      </c>
      <c r="D24" s="66">
        <v>1.7</v>
      </c>
      <c r="E24" s="66">
        <v>3</v>
      </c>
      <c r="F24" s="66">
        <v>10.8</v>
      </c>
      <c r="G24" s="66">
        <v>74.97</v>
      </c>
      <c r="H24" s="12"/>
      <c r="I24" s="19" t="e">
        <f>I25+I26+I46+#REF!+#REF!</f>
        <v>#REF!</v>
      </c>
      <c r="K24" s="33">
        <v>50</v>
      </c>
      <c r="L24" s="33">
        <f>D24*P24</f>
        <v>1.4166666666666667</v>
      </c>
      <c r="M24" s="33">
        <f>E24*P24</f>
        <v>2.5</v>
      </c>
      <c r="N24" s="33">
        <f>F24*P24</f>
        <v>9.0000000000000018</v>
      </c>
      <c r="O24" s="33">
        <f>G24*P24</f>
        <v>62.475000000000001</v>
      </c>
      <c r="P24">
        <f>K24/C24</f>
        <v>0.83333333333333337</v>
      </c>
      <c r="Q24" s="12"/>
      <c r="R24" s="19" t="e">
        <f>R25+R26+R46+#REF!+#REF!</f>
        <v>#REF!</v>
      </c>
    </row>
    <row r="25" spans="1:18">
      <c r="A25" s="99"/>
      <c r="B25" s="64" t="s">
        <v>46</v>
      </c>
      <c r="C25" s="65">
        <v>100</v>
      </c>
      <c r="D25" s="65">
        <v>1.7</v>
      </c>
      <c r="E25" s="65">
        <v>0</v>
      </c>
      <c r="F25" s="65">
        <v>10.8</v>
      </c>
      <c r="G25" s="65">
        <v>48</v>
      </c>
      <c r="H25" s="12">
        <v>52</v>
      </c>
      <c r="I25" s="12">
        <f t="shared" ref="I25:I46" si="6">H25/1000*C25</f>
        <v>5.2</v>
      </c>
      <c r="K25" s="25">
        <f>C25*P24</f>
        <v>83.333333333333343</v>
      </c>
      <c r="L25" s="25"/>
      <c r="M25" s="25"/>
      <c r="N25" s="25"/>
      <c r="O25" s="25"/>
      <c r="Q25" s="12">
        <v>52</v>
      </c>
      <c r="R25" s="12">
        <f t="shared" si="1"/>
        <v>4.3333333333333339</v>
      </c>
    </row>
    <row r="26" spans="1:18">
      <c r="A26" s="99"/>
      <c r="B26" s="6" t="s">
        <v>13</v>
      </c>
      <c r="C26" s="25">
        <v>3</v>
      </c>
      <c r="D26" s="25">
        <v>0</v>
      </c>
      <c r="E26" s="25">
        <v>3</v>
      </c>
      <c r="F26" s="25">
        <v>0</v>
      </c>
      <c r="G26" s="25">
        <v>26.97</v>
      </c>
      <c r="H26" s="12">
        <v>61</v>
      </c>
      <c r="I26" s="12">
        <f t="shared" si="6"/>
        <v>0.183</v>
      </c>
      <c r="K26" s="25">
        <f>C26*P24</f>
        <v>2.5</v>
      </c>
      <c r="L26" s="25"/>
      <c r="M26" s="25"/>
      <c r="N26" s="25"/>
      <c r="O26" s="25"/>
      <c r="Q26" s="12">
        <v>61</v>
      </c>
      <c r="R26" s="12">
        <f t="shared" si="1"/>
        <v>0.1525</v>
      </c>
    </row>
    <row r="27" spans="1:18" ht="45">
      <c r="A27" s="99"/>
      <c r="B27" s="74" t="s">
        <v>153</v>
      </c>
      <c r="C27" s="67">
        <v>250</v>
      </c>
      <c r="D27" s="67">
        <v>10.210000000000001</v>
      </c>
      <c r="E27" s="67">
        <v>5.67</v>
      </c>
      <c r="F27" s="67">
        <v>40.72</v>
      </c>
      <c r="G27" s="67">
        <v>244.8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6" t="s">
        <v>30</v>
      </c>
      <c r="C28" s="25">
        <f>400/1000*C27</f>
        <v>100</v>
      </c>
      <c r="D28" s="25">
        <v>2</v>
      </c>
      <c r="E28" s="25">
        <v>0.1</v>
      </c>
      <c r="F28" s="25">
        <v>19.7</v>
      </c>
      <c r="G28" s="25">
        <v>83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92" t="s">
        <v>154</v>
      </c>
      <c r="C29" s="25">
        <v>35</v>
      </c>
      <c r="D29" s="25">
        <v>8.0500000000000007</v>
      </c>
      <c r="E29" s="25">
        <v>0.56000000000000005</v>
      </c>
      <c r="F29" s="25">
        <v>20.2</v>
      </c>
      <c r="G29" s="25">
        <v>113.05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15</v>
      </c>
      <c r="C30" s="25">
        <v>5</v>
      </c>
      <c r="D30" s="25">
        <v>7.0000000000000007E-2</v>
      </c>
      <c r="E30" s="25">
        <v>0.01</v>
      </c>
      <c r="F30" s="25">
        <v>0.35</v>
      </c>
      <c r="G30" s="25">
        <v>1.65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16</v>
      </c>
      <c r="C31" s="25">
        <v>5</v>
      </c>
      <c r="D31" s="25">
        <v>0.09</v>
      </c>
      <c r="E31" s="25">
        <v>0</v>
      </c>
      <c r="F31" s="25">
        <v>0.47</v>
      </c>
      <c r="G31" s="25">
        <v>2.15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13</v>
      </c>
      <c r="C32" s="25">
        <v>5</v>
      </c>
      <c r="D32" s="25">
        <v>0</v>
      </c>
      <c r="E32" s="25">
        <v>5</v>
      </c>
      <c r="F32" s="25">
        <v>0</v>
      </c>
      <c r="G32" s="25">
        <v>44.95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 ht="45">
      <c r="A33" s="99"/>
      <c r="B33" s="70" t="s">
        <v>156</v>
      </c>
      <c r="C33" s="73">
        <v>210</v>
      </c>
      <c r="D33" s="73">
        <v>6.03</v>
      </c>
      <c r="E33" s="73">
        <v>5.88</v>
      </c>
      <c r="F33" s="73">
        <v>51.29</v>
      </c>
      <c r="G33" s="73">
        <v>274.39999999999998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>
      <c r="A34" s="99"/>
      <c r="B34" s="6" t="s">
        <v>30</v>
      </c>
      <c r="C34" s="25">
        <v>250</v>
      </c>
      <c r="D34" s="25">
        <v>5</v>
      </c>
      <c r="E34" s="25">
        <v>0.25</v>
      </c>
      <c r="F34" s="25">
        <v>49.25</v>
      </c>
      <c r="G34" s="25">
        <v>207.5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 t="s">
        <v>26</v>
      </c>
      <c r="C35" s="25">
        <v>50</v>
      </c>
      <c r="D35" s="25">
        <v>1</v>
      </c>
      <c r="E35" s="25">
        <v>1.5</v>
      </c>
      <c r="F35" s="25">
        <v>2</v>
      </c>
      <c r="G35" s="25">
        <v>29.5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" t="s">
        <v>9</v>
      </c>
      <c r="C36" s="25">
        <v>5</v>
      </c>
      <c r="D36" s="25">
        <v>0.03</v>
      </c>
      <c r="E36" s="25">
        <v>4.13</v>
      </c>
      <c r="F36" s="25">
        <v>0.04</v>
      </c>
      <c r="G36" s="25">
        <v>37.4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 ht="30">
      <c r="A37" s="99"/>
      <c r="B37" s="76" t="s">
        <v>155</v>
      </c>
      <c r="C37" s="26">
        <v>75</v>
      </c>
      <c r="D37" s="26">
        <v>21.53</v>
      </c>
      <c r="E37" s="26">
        <v>3.72</v>
      </c>
      <c r="F37" s="26">
        <v>5.99</v>
      </c>
      <c r="G37" s="26">
        <v>141.80000000000001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157</v>
      </c>
      <c r="C38" s="25">
        <v>110</v>
      </c>
      <c r="D38" s="25">
        <v>17.5</v>
      </c>
      <c r="E38" s="25">
        <v>0.6</v>
      </c>
      <c r="F38" s="25">
        <v>0</v>
      </c>
      <c r="G38" s="25">
        <v>75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158</v>
      </c>
      <c r="C39" s="25">
        <v>10</v>
      </c>
      <c r="D39" s="25">
        <v>0.77</v>
      </c>
      <c r="E39" s="25">
        <v>0.24</v>
      </c>
      <c r="F39" s="25">
        <v>5.34</v>
      </c>
      <c r="G39" s="25">
        <v>25.4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6" t="s">
        <v>148</v>
      </c>
      <c r="C40" s="25">
        <v>0.25</v>
      </c>
      <c r="D40" s="25">
        <v>3.17</v>
      </c>
      <c r="E40" s="25">
        <v>2.88</v>
      </c>
      <c r="F40" s="25">
        <v>0.18</v>
      </c>
      <c r="G40" s="25">
        <v>39.25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16</v>
      </c>
      <c r="C41" s="25">
        <v>5</v>
      </c>
      <c r="D41" s="25">
        <v>0.09</v>
      </c>
      <c r="E41" s="25">
        <v>0</v>
      </c>
      <c r="F41" s="25">
        <v>0.47</v>
      </c>
      <c r="G41" s="25">
        <v>2.15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 ht="30">
      <c r="A42" s="99"/>
      <c r="B42" s="74" t="s">
        <v>145</v>
      </c>
      <c r="C42" s="67">
        <v>170</v>
      </c>
      <c r="D42" s="67">
        <v>0.36</v>
      </c>
      <c r="E42" s="67" t="s">
        <v>34</v>
      </c>
      <c r="F42" s="67">
        <v>14.59</v>
      </c>
      <c r="G42" s="67">
        <v>58.84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40</v>
      </c>
      <c r="C43" s="25">
        <v>7</v>
      </c>
      <c r="D43" s="39">
        <v>0.36</v>
      </c>
      <c r="E43" s="39">
        <v>0</v>
      </c>
      <c r="F43" s="39">
        <v>4.6100000000000003</v>
      </c>
      <c r="G43" s="39">
        <v>19.04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9"/>
      <c r="B44" s="6" t="s">
        <v>23</v>
      </c>
      <c r="C44" s="25">
        <v>10</v>
      </c>
      <c r="D44" s="25">
        <v>0</v>
      </c>
      <c r="E44" s="25">
        <v>0</v>
      </c>
      <c r="F44" s="25">
        <v>9.98</v>
      </c>
      <c r="G44" s="25">
        <v>39.799999999999997</v>
      </c>
      <c r="H44" s="12"/>
      <c r="I44" s="12"/>
      <c r="K44" s="25"/>
      <c r="L44" s="25"/>
      <c r="M44" s="25"/>
      <c r="N44" s="25"/>
      <c r="O44" s="25"/>
      <c r="Q44" s="12"/>
      <c r="R44" s="12"/>
    </row>
    <row r="45" spans="1:18">
      <c r="A45" s="99"/>
      <c r="B45" s="6" t="s">
        <v>22</v>
      </c>
      <c r="C45" s="25">
        <v>170</v>
      </c>
      <c r="D45" s="25"/>
      <c r="E45" s="25"/>
      <c r="F45" s="25"/>
      <c r="G45" s="25"/>
      <c r="H45" s="12"/>
      <c r="I45" s="12"/>
      <c r="K45" s="25"/>
      <c r="L45" s="25"/>
      <c r="M45" s="25"/>
      <c r="N45" s="25"/>
      <c r="O45" s="25"/>
      <c r="Q45" s="12"/>
      <c r="R45" s="12"/>
    </row>
    <row r="46" spans="1:18" ht="30">
      <c r="A46" s="99"/>
      <c r="B46" s="75" t="s">
        <v>102</v>
      </c>
      <c r="C46" s="73">
        <v>40</v>
      </c>
      <c r="D46" s="73">
        <v>2.64</v>
      </c>
      <c r="E46" s="73">
        <v>0.48</v>
      </c>
      <c r="F46" s="73">
        <v>13.36</v>
      </c>
      <c r="G46" s="73">
        <v>69.599999999999994</v>
      </c>
      <c r="H46" s="12">
        <v>39</v>
      </c>
      <c r="I46" s="12">
        <f t="shared" si="6"/>
        <v>1.56</v>
      </c>
      <c r="K46" s="25">
        <f>C46*P24</f>
        <v>33.333333333333336</v>
      </c>
      <c r="L46" s="25"/>
      <c r="M46" s="25"/>
      <c r="N46" s="25"/>
      <c r="O46" s="25"/>
      <c r="Q46" s="12">
        <v>39</v>
      </c>
      <c r="R46" s="12">
        <f t="shared" si="1"/>
        <v>1.3</v>
      </c>
    </row>
    <row r="47" spans="1:18">
      <c r="A47" s="99"/>
      <c r="B47" s="72" t="s">
        <v>11</v>
      </c>
      <c r="C47" s="73">
        <v>745</v>
      </c>
      <c r="D47" s="73">
        <v>34.409999999999997</v>
      </c>
      <c r="E47" s="73">
        <v>18.190000000000001</v>
      </c>
      <c r="F47" s="73">
        <v>116.55</v>
      </c>
      <c r="G47" s="73">
        <v>750.96</v>
      </c>
      <c r="H47" s="12"/>
      <c r="I47" s="12"/>
      <c r="K47" s="25"/>
      <c r="L47" s="25"/>
      <c r="M47" s="25"/>
      <c r="N47" s="25"/>
      <c r="O47" s="25"/>
      <c r="Q47" s="12"/>
      <c r="R47" s="12"/>
    </row>
    <row r="48" spans="1:18">
      <c r="A48" s="96" t="s">
        <v>11</v>
      </c>
      <c r="B48" s="96"/>
      <c r="C48" s="27">
        <f>C24+C27+C33+C37+C42+C46</f>
        <v>805</v>
      </c>
      <c r="D48" s="27">
        <f>D24+D27+D33+D37+D46+D47</f>
        <v>76.52</v>
      </c>
      <c r="E48" s="27">
        <f>E24+E27+E33+E37+E46+E47</f>
        <v>36.94</v>
      </c>
      <c r="F48" s="27">
        <f>G24+G27+G33+G37+G42+G46</f>
        <v>864.41000000000008</v>
      </c>
      <c r="G48" s="27">
        <f>G24+G27+G33+G37+G42+G46</f>
        <v>864.41000000000008</v>
      </c>
      <c r="H48" s="12"/>
      <c r="I48" s="21" t="e">
        <f>#REF!+#REF!+#REF!+#REF!+I24</f>
        <v>#REF!</v>
      </c>
      <c r="K48" s="27" t="e">
        <f>K24+#REF!+#REF!+#REF!+#REF!</f>
        <v>#REF!</v>
      </c>
      <c r="L48" s="27">
        <f>SUM(L24:L47)</f>
        <v>1.4166666666666667</v>
      </c>
      <c r="M48" s="27">
        <f>SUM(M24:M47)</f>
        <v>2.5</v>
      </c>
      <c r="N48" s="27">
        <f>SUM(N24:N47)</f>
        <v>9.0000000000000018</v>
      </c>
      <c r="O48" s="27" t="e">
        <f>O24+#REF!+#REF!+#REF!</f>
        <v>#REF!</v>
      </c>
      <c r="Q48" s="12"/>
      <c r="R48" s="21" t="e">
        <f>#REF!+#REF!+#REF!+#REF!+R24</f>
        <v>#REF!</v>
      </c>
    </row>
    <row r="49" spans="1:18" ht="30">
      <c r="A49" s="98" t="s">
        <v>28</v>
      </c>
      <c r="B49" s="74" t="s">
        <v>159</v>
      </c>
      <c r="C49" s="67">
        <v>170</v>
      </c>
      <c r="D49" s="67">
        <v>7.58</v>
      </c>
      <c r="E49" s="67">
        <v>7.25</v>
      </c>
      <c r="F49" s="67">
        <v>47.29</v>
      </c>
      <c r="G49" s="67">
        <v>286.22000000000003</v>
      </c>
      <c r="H49" s="12"/>
      <c r="I49" s="18" t="e">
        <f>I50+I59+#REF!+#REF!+#REF!</f>
        <v>#REF!</v>
      </c>
      <c r="K49" s="33">
        <v>98</v>
      </c>
      <c r="L49" s="33">
        <f>D49*P49</f>
        <v>4.3696470588235288</v>
      </c>
      <c r="M49" s="33">
        <f>E49*P49</f>
        <v>4.1794117647058817</v>
      </c>
      <c r="N49" s="33">
        <f>F49*P49</f>
        <v>27.261294117647054</v>
      </c>
      <c r="O49" s="33">
        <f>G49*P49</f>
        <v>164.99741176470587</v>
      </c>
      <c r="P49">
        <f>K49/C49</f>
        <v>0.57647058823529407</v>
      </c>
      <c r="Q49" s="12"/>
      <c r="R49" s="18" t="e">
        <f>R50+R59+#REF!+#REF!+#REF!</f>
        <v>#REF!</v>
      </c>
    </row>
    <row r="50" spans="1:18">
      <c r="A50" s="99"/>
      <c r="B50" s="6" t="s">
        <v>25</v>
      </c>
      <c r="C50" s="25">
        <v>40</v>
      </c>
      <c r="D50" s="25">
        <v>4.5199999999999996</v>
      </c>
      <c r="E50" s="25">
        <v>0.28000000000000003</v>
      </c>
      <c r="F50" s="25">
        <v>29.32</v>
      </c>
      <c r="G50" s="25">
        <v>130.4</v>
      </c>
      <c r="H50" s="12">
        <v>24</v>
      </c>
      <c r="I50" s="16">
        <f t="shared" ref="I50:I64" si="7">H50/1000*C50</f>
        <v>0.96</v>
      </c>
      <c r="K50" s="25">
        <f>C50*P49</f>
        <v>23.058823529411761</v>
      </c>
      <c r="L50" s="25"/>
      <c r="M50" s="25"/>
      <c r="N50" s="25"/>
      <c r="O50" s="25"/>
      <c r="Q50" s="12">
        <v>24</v>
      </c>
      <c r="R50" s="12">
        <f t="shared" si="1"/>
        <v>0.55341176470588227</v>
      </c>
    </row>
    <row r="51" spans="1:18">
      <c r="A51" s="99"/>
      <c r="B51" s="6" t="s">
        <v>26</v>
      </c>
      <c r="C51" s="25">
        <v>150</v>
      </c>
      <c r="D51" s="25">
        <v>3</v>
      </c>
      <c r="E51" s="25">
        <v>4.5</v>
      </c>
      <c r="F51" s="25">
        <v>6</v>
      </c>
      <c r="G51" s="25">
        <v>88.5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23</v>
      </c>
      <c r="C52" s="25">
        <v>12</v>
      </c>
      <c r="D52" s="25">
        <v>0.04</v>
      </c>
      <c r="E52" s="25">
        <v>0</v>
      </c>
      <c r="F52" s="25">
        <v>11.94</v>
      </c>
      <c r="G52" s="25">
        <v>44.88</v>
      </c>
      <c r="H52" s="12"/>
      <c r="I52" s="16"/>
      <c r="K52" s="25"/>
      <c r="L52" s="25"/>
      <c r="M52" s="25"/>
      <c r="N52" s="25"/>
      <c r="O52" s="25"/>
      <c r="Q52" s="12"/>
      <c r="R52" s="12"/>
    </row>
    <row r="53" spans="1:18">
      <c r="A53" s="99"/>
      <c r="B53" s="6" t="s">
        <v>9</v>
      </c>
      <c r="C53" s="25">
        <v>3</v>
      </c>
      <c r="D53" s="25">
        <v>0.02</v>
      </c>
      <c r="E53" s="25">
        <v>2.4700000000000002</v>
      </c>
      <c r="F53" s="25">
        <v>0.03</v>
      </c>
      <c r="G53" s="25">
        <v>22.44</v>
      </c>
      <c r="H53" s="12"/>
      <c r="I53" s="16"/>
      <c r="K53" s="25"/>
      <c r="L53" s="25"/>
      <c r="M53" s="25"/>
      <c r="N53" s="25"/>
      <c r="O53" s="25"/>
      <c r="Q53" s="12"/>
      <c r="R53" s="12"/>
    </row>
    <row r="54" spans="1:18" ht="30">
      <c r="A54" s="99"/>
      <c r="B54" s="6" t="s">
        <v>161</v>
      </c>
      <c r="C54" s="25">
        <v>10</v>
      </c>
      <c r="D54" s="25"/>
      <c r="E54" s="25"/>
      <c r="F54" s="25"/>
      <c r="G54" s="25"/>
      <c r="H54" s="12"/>
      <c r="I54" s="16"/>
      <c r="K54" s="25"/>
      <c r="L54" s="25"/>
      <c r="M54" s="25"/>
      <c r="N54" s="25"/>
      <c r="O54" s="25"/>
      <c r="Q54" s="12"/>
      <c r="R54" s="12"/>
    </row>
    <row r="55" spans="1:18">
      <c r="A55" s="99"/>
      <c r="B55" s="69" t="s">
        <v>133</v>
      </c>
      <c r="C55" s="73">
        <v>170</v>
      </c>
      <c r="D55" s="73">
        <v>0</v>
      </c>
      <c r="E55" s="73">
        <v>0</v>
      </c>
      <c r="F55" s="73">
        <v>9.9700000000000006</v>
      </c>
      <c r="G55" s="73">
        <v>39.799999999999997</v>
      </c>
      <c r="H55" s="12"/>
      <c r="I55" s="16"/>
      <c r="K55" s="25"/>
      <c r="L55" s="25"/>
      <c r="M55" s="25"/>
      <c r="N55" s="25"/>
      <c r="O55" s="25"/>
      <c r="Q55" s="12"/>
      <c r="R55" s="12"/>
    </row>
    <row r="56" spans="1:18">
      <c r="A56" s="99"/>
      <c r="B56" s="6" t="s">
        <v>37</v>
      </c>
      <c r="C56" s="25">
        <v>5</v>
      </c>
      <c r="D56" s="25"/>
      <c r="E56" s="25"/>
      <c r="F56" s="25"/>
      <c r="G56" s="25"/>
      <c r="H56" s="12"/>
      <c r="I56" s="16"/>
      <c r="K56" s="25"/>
      <c r="L56" s="25"/>
      <c r="M56" s="25"/>
      <c r="N56" s="25"/>
      <c r="O56" s="25"/>
      <c r="Q56" s="12"/>
      <c r="R56" s="12"/>
    </row>
    <row r="57" spans="1:18">
      <c r="A57" s="99"/>
      <c r="B57" s="6" t="s">
        <v>23</v>
      </c>
      <c r="C57" s="65">
        <v>10</v>
      </c>
      <c r="D57" s="65"/>
      <c r="E57" s="65"/>
      <c r="F57" s="65">
        <v>9.9700000000000006</v>
      </c>
      <c r="G57" s="65">
        <v>39.799999999999997</v>
      </c>
      <c r="H57" s="12"/>
      <c r="I57" s="16"/>
      <c r="K57" s="25"/>
      <c r="L57" s="25"/>
      <c r="M57" s="25"/>
      <c r="N57" s="25"/>
      <c r="O57" s="25"/>
      <c r="Q57" s="12"/>
      <c r="R57" s="12"/>
    </row>
    <row r="58" spans="1:18">
      <c r="A58" s="99"/>
      <c r="B58" s="4" t="s">
        <v>22</v>
      </c>
      <c r="C58" s="38">
        <v>170</v>
      </c>
      <c r="D58" s="62"/>
      <c r="E58" s="62"/>
      <c r="F58" s="62"/>
      <c r="G58" s="62"/>
      <c r="H58" s="12"/>
      <c r="I58" s="16"/>
      <c r="K58" s="25"/>
      <c r="L58" s="25"/>
      <c r="M58" s="25"/>
      <c r="N58" s="25"/>
      <c r="O58" s="25"/>
      <c r="Q58" s="12"/>
      <c r="R58" s="12"/>
    </row>
    <row r="59" spans="1:18" ht="30">
      <c r="A59" s="99"/>
      <c r="B59" s="68" t="s">
        <v>160</v>
      </c>
      <c r="C59" s="67">
        <v>40</v>
      </c>
      <c r="D59" s="67">
        <f>7.5/100*C59</f>
        <v>3</v>
      </c>
      <c r="E59" s="67">
        <f>2.9/100*C59</f>
        <v>1.1599999999999999</v>
      </c>
      <c r="F59" s="67">
        <f>51.4/100*C59</f>
        <v>20.560000000000002</v>
      </c>
      <c r="G59" s="67">
        <f>262/100*C59</f>
        <v>104.80000000000001</v>
      </c>
      <c r="H59" s="12">
        <v>37</v>
      </c>
      <c r="I59" s="16">
        <f t="shared" si="7"/>
        <v>1.48</v>
      </c>
      <c r="K59" s="25">
        <f>C59*P49</f>
        <v>23.058823529411761</v>
      </c>
      <c r="L59" s="25"/>
      <c r="M59" s="25"/>
      <c r="N59" s="25"/>
      <c r="O59" s="25"/>
      <c r="Q59" s="12">
        <v>37</v>
      </c>
      <c r="R59" s="12">
        <f t="shared" si="1"/>
        <v>0.85317647058823509</v>
      </c>
    </row>
    <row r="60" spans="1:18" hidden="1">
      <c r="A60" s="99"/>
      <c r="B60" s="6"/>
      <c r="C60" s="25"/>
      <c r="D60" s="25"/>
      <c r="E60" s="25"/>
      <c r="F60" s="25"/>
      <c r="G60" s="25"/>
      <c r="H60" s="12"/>
      <c r="I60" s="12">
        <f t="shared" si="7"/>
        <v>0</v>
      </c>
      <c r="K60" s="25" t="e">
        <f>C60*#REF!</f>
        <v>#REF!</v>
      </c>
      <c r="L60" s="25"/>
      <c r="M60" s="25"/>
      <c r="N60" s="25"/>
      <c r="O60" s="25"/>
      <c r="Q60" s="12"/>
      <c r="R60" s="12" t="e">
        <f t="shared" si="1"/>
        <v>#REF!</v>
      </c>
    </row>
    <row r="61" spans="1:18" hidden="1">
      <c r="A61" s="99"/>
      <c r="B61" s="6"/>
      <c r="C61" s="25"/>
      <c r="D61" s="25"/>
      <c r="E61" s="25"/>
      <c r="F61" s="25"/>
      <c r="G61" s="25"/>
      <c r="H61" s="12"/>
      <c r="I61" s="12">
        <f t="shared" si="7"/>
        <v>0</v>
      </c>
      <c r="K61" s="25" t="e">
        <f>C61*#REF!</f>
        <v>#REF!</v>
      </c>
      <c r="L61" s="25"/>
      <c r="M61" s="25"/>
      <c r="N61" s="25"/>
      <c r="O61" s="25"/>
      <c r="Q61" s="12"/>
      <c r="R61" s="12" t="e">
        <f t="shared" si="1"/>
        <v>#REF!</v>
      </c>
    </row>
    <row r="62" spans="1:18" hidden="1">
      <c r="A62" s="99"/>
      <c r="B62" s="6"/>
      <c r="C62" s="25"/>
      <c r="D62" s="25"/>
      <c r="E62" s="25"/>
      <c r="F62" s="25"/>
      <c r="G62" s="25"/>
      <c r="H62" s="12"/>
      <c r="I62" s="12">
        <f t="shared" si="7"/>
        <v>0</v>
      </c>
      <c r="K62" s="25" t="e">
        <f>C62*#REF!</f>
        <v>#REF!</v>
      </c>
      <c r="L62" s="25"/>
      <c r="M62" s="25"/>
      <c r="N62" s="25"/>
      <c r="O62" s="25"/>
      <c r="Q62" s="12"/>
      <c r="R62" s="12" t="e">
        <f t="shared" si="1"/>
        <v>#REF!</v>
      </c>
    </row>
    <row r="63" spans="1:18" hidden="1">
      <c r="A63" s="99"/>
      <c r="B63" s="6"/>
      <c r="C63" s="25"/>
      <c r="D63" s="25"/>
      <c r="E63" s="25"/>
      <c r="F63" s="25"/>
      <c r="G63" s="25"/>
      <c r="H63" s="12"/>
      <c r="I63" s="12">
        <f t="shared" si="7"/>
        <v>0</v>
      </c>
      <c r="K63" s="25" t="e">
        <f>C63*#REF!</f>
        <v>#REF!</v>
      </c>
      <c r="L63" s="25"/>
      <c r="M63" s="25"/>
      <c r="N63" s="25"/>
      <c r="O63" s="25"/>
      <c r="Q63" s="12"/>
      <c r="R63" s="12" t="e">
        <f t="shared" si="1"/>
        <v>#REF!</v>
      </c>
    </row>
    <row r="64" spans="1:18" hidden="1">
      <c r="A64" s="99"/>
      <c r="B64" s="32"/>
      <c r="C64" s="33"/>
      <c r="D64" s="33"/>
      <c r="E64" s="33"/>
      <c r="F64" s="33"/>
      <c r="G64" s="33"/>
      <c r="H64" s="17"/>
      <c r="I64" s="18">
        <f t="shared" si="7"/>
        <v>0</v>
      </c>
      <c r="K64" s="33"/>
      <c r="L64" s="33"/>
      <c r="M64" s="33"/>
      <c r="N64" s="33"/>
      <c r="O64" s="33"/>
      <c r="Q64" s="17"/>
      <c r="R64" s="19">
        <f t="shared" si="1"/>
        <v>0</v>
      </c>
    </row>
    <row r="65" spans="1:18">
      <c r="A65" s="96" t="s">
        <v>11</v>
      </c>
      <c r="B65" s="96"/>
      <c r="C65" s="27">
        <v>380</v>
      </c>
      <c r="D65" s="27">
        <v>10.58</v>
      </c>
      <c r="E65" s="27">
        <v>8.41</v>
      </c>
      <c r="F65" s="27">
        <v>77.819999999999993</v>
      </c>
      <c r="G65" s="27">
        <v>430.8</v>
      </c>
      <c r="H65" s="12"/>
      <c r="I65" s="20" t="e">
        <f>I49+#REF!+I64</f>
        <v>#REF!</v>
      </c>
      <c r="K65" s="27" t="e">
        <f>K49+#REF!+K64</f>
        <v>#REF!</v>
      </c>
      <c r="L65" s="27">
        <f>SUM(L49:L64)</f>
        <v>4.3696470588235288</v>
      </c>
      <c r="M65" s="27">
        <f>SUM(M49:M64)</f>
        <v>4.1794117647058817</v>
      </c>
      <c r="N65" s="27">
        <f>SUM(N49:N64)</f>
        <v>27.261294117647054</v>
      </c>
      <c r="O65" s="27">
        <f>SUM(O49:O64)</f>
        <v>164.99741176470587</v>
      </c>
      <c r="Q65" s="12"/>
      <c r="R65" s="20" t="e">
        <f>R49+#REF!+R64</f>
        <v>#REF!</v>
      </c>
    </row>
    <row r="66" spans="1:18" ht="15.75" thickBot="1">
      <c r="A66" s="2"/>
      <c r="B66" s="2"/>
      <c r="C66" s="28"/>
      <c r="D66" s="28"/>
      <c r="E66" s="28"/>
      <c r="F66" s="28"/>
      <c r="G66" s="28"/>
      <c r="H66" s="12"/>
      <c r="I66" s="12"/>
      <c r="K66" s="28"/>
      <c r="L66" s="28"/>
      <c r="M66" s="28"/>
      <c r="N66" s="28"/>
      <c r="O66" s="28"/>
      <c r="Q66" s="12"/>
      <c r="R66" s="12"/>
    </row>
    <row r="67" spans="1:18" ht="15.75" thickBot="1">
      <c r="A67" s="96" t="s">
        <v>29</v>
      </c>
      <c r="B67" s="96"/>
      <c r="C67" s="27">
        <f>C21+C23+C47+C65</f>
        <v>1795</v>
      </c>
      <c r="D67" s="27">
        <f>D21+D23+D48+D65</f>
        <v>100.35</v>
      </c>
      <c r="E67" s="27">
        <f>E21+E23+E48+E65</f>
        <v>66.33</v>
      </c>
      <c r="F67" s="27">
        <f>F21+F23+F48+F65</f>
        <v>1031.47</v>
      </c>
      <c r="G67" s="27">
        <f>G21+G23+G48+G65</f>
        <v>1921.91</v>
      </c>
      <c r="H67" s="12"/>
      <c r="I67" s="23" t="e">
        <f>I65+I48+I23+I21</f>
        <v>#REF!</v>
      </c>
      <c r="K67" s="27" t="e">
        <f>K21+K23+K48+K65</f>
        <v>#REF!</v>
      </c>
      <c r="L67" s="27">
        <f>L21+L23+L48+L65</f>
        <v>20.250313725490194</v>
      </c>
      <c r="M67" s="27">
        <f>M21+M23+M48+M65</f>
        <v>13.858611764705881</v>
      </c>
      <c r="N67" s="27">
        <f>N21+N23+N48+N65</f>
        <v>144.27169411764706</v>
      </c>
      <c r="O67" s="27" t="e">
        <f>O21+O23+O48+O65</f>
        <v>#REF!</v>
      </c>
      <c r="Q67" s="12"/>
      <c r="R67" s="23" t="e">
        <f>R65+R48+R23+R21</f>
        <v>#REF!</v>
      </c>
    </row>
    <row r="68" spans="1:18">
      <c r="A68" s="2"/>
      <c r="B68" s="2"/>
      <c r="C68" s="2"/>
      <c r="D68" s="2" t="s">
        <v>163</v>
      </c>
      <c r="E68" s="2" t="s">
        <v>164</v>
      </c>
      <c r="F68" s="2" t="s">
        <v>165</v>
      </c>
      <c r="G68" s="2" t="s">
        <v>166</v>
      </c>
      <c r="K68" s="2"/>
      <c r="L68" s="2"/>
      <c r="M68" s="2"/>
      <c r="N68" s="2"/>
      <c r="O68" s="2"/>
    </row>
    <row r="69" spans="1:18">
      <c r="A69" s="2"/>
      <c r="B69" s="2"/>
      <c r="C69" s="2"/>
      <c r="D69" s="2"/>
      <c r="E69" s="2"/>
      <c r="F69" s="2"/>
      <c r="G69" s="2"/>
      <c r="K69" s="2"/>
      <c r="L69" s="2"/>
      <c r="M69" s="2"/>
      <c r="N69" s="2"/>
      <c r="O69" s="2"/>
    </row>
    <row r="70" spans="1:18">
      <c r="A70" s="2"/>
      <c r="B70" s="2"/>
      <c r="C70" s="2"/>
      <c r="D70" s="2"/>
      <c r="E70" s="2"/>
      <c r="F70" s="2"/>
      <c r="G70" s="2"/>
      <c r="K70" s="2"/>
      <c r="L70" s="2"/>
      <c r="M70" s="2"/>
      <c r="N70" s="2"/>
      <c r="O70" s="2"/>
    </row>
    <row r="71" spans="1:18">
      <c r="A71" s="2"/>
      <c r="B71" s="2"/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8">
      <c r="A72" s="2"/>
      <c r="B72" s="2"/>
      <c r="C72" s="2" t="s">
        <v>94</v>
      </c>
      <c r="D72" s="2"/>
      <c r="E72" s="2"/>
      <c r="F72" s="2"/>
      <c r="G72" s="2"/>
      <c r="K72" s="2" t="s">
        <v>94</v>
      </c>
      <c r="L72" s="2"/>
      <c r="M72" s="2"/>
      <c r="N72" s="2"/>
      <c r="O72" s="2"/>
    </row>
    <row r="73" spans="1:18">
      <c r="A73" s="2"/>
      <c r="B73" s="2" t="s">
        <v>69</v>
      </c>
      <c r="C73" s="36" t="e">
        <f>C59+#REF!</f>
        <v>#REF!</v>
      </c>
      <c r="D73" s="2"/>
      <c r="E73" s="2"/>
      <c r="F73" s="2"/>
      <c r="G73" s="2"/>
      <c r="K73" s="36" t="e">
        <f>K59+#REF!</f>
        <v>#REF!</v>
      </c>
      <c r="L73" s="2"/>
      <c r="M73" s="2"/>
      <c r="N73" s="2"/>
      <c r="O73" s="2"/>
    </row>
    <row r="74" spans="1:18">
      <c r="A74" s="2"/>
      <c r="B74" s="2" t="s">
        <v>70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 t="s">
        <v>71</v>
      </c>
      <c r="C75" s="36" t="e">
        <f>#REF!</f>
        <v>#REF!</v>
      </c>
      <c r="D75" s="2"/>
      <c r="E75" s="2"/>
      <c r="F75" s="2"/>
      <c r="G75" s="2"/>
      <c r="K75" s="36" t="e">
        <f>#REF!</f>
        <v>#REF!</v>
      </c>
      <c r="L75" s="2"/>
      <c r="M75" s="2"/>
      <c r="N75" s="2"/>
      <c r="O75" s="2"/>
    </row>
    <row r="76" spans="1:18">
      <c r="A76" s="2"/>
      <c r="B76" s="2" t="s">
        <v>72</v>
      </c>
      <c r="C76" s="36">
        <f>C15</f>
        <v>10</v>
      </c>
      <c r="D76" s="2"/>
      <c r="E76" s="2"/>
      <c r="F76" s="2"/>
      <c r="G76" s="2"/>
      <c r="K76" s="36">
        <f>K15</f>
        <v>4.4000000000000004</v>
      </c>
      <c r="L76" s="2"/>
      <c r="M76" s="2"/>
      <c r="N76" s="2"/>
      <c r="O76" s="2"/>
    </row>
    <row r="77" spans="1:18">
      <c r="A77" s="2"/>
      <c r="B77" s="2" t="s">
        <v>73</v>
      </c>
      <c r="C77" s="36" t="e">
        <f>#REF!</f>
        <v>#REF!</v>
      </c>
      <c r="D77" s="2"/>
      <c r="E77" s="2"/>
      <c r="F77" s="2"/>
      <c r="G77" s="2"/>
      <c r="K77" s="36" t="e">
        <f>#REF!</f>
        <v>#REF!</v>
      </c>
      <c r="L77" s="2"/>
      <c r="M77" s="2"/>
      <c r="N77" s="2"/>
      <c r="O77" s="2"/>
    </row>
    <row r="78" spans="1:18">
      <c r="A78" s="2"/>
      <c r="B78" s="2" t="s">
        <v>74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75</v>
      </c>
      <c r="C79" s="2"/>
      <c r="D79" s="2"/>
      <c r="E79" s="2"/>
      <c r="F79" s="2"/>
      <c r="G79" s="2"/>
      <c r="K79" s="2"/>
      <c r="L79" s="2"/>
      <c r="M79" s="2"/>
      <c r="N79" s="2"/>
      <c r="O79" s="2"/>
    </row>
    <row r="80" spans="1:18">
      <c r="A80" s="2"/>
      <c r="B80" s="2" t="s">
        <v>76</v>
      </c>
      <c r="C80" s="2">
        <v>0.2</v>
      </c>
      <c r="D80" s="2"/>
      <c r="E80" s="2"/>
      <c r="F80" s="2"/>
      <c r="G80" s="2"/>
      <c r="K80" s="2">
        <v>0.1</v>
      </c>
      <c r="L80" s="2"/>
      <c r="M80" s="2"/>
      <c r="N80" s="2"/>
      <c r="O80" s="2"/>
    </row>
    <row r="81" spans="1:15">
      <c r="A81" s="2"/>
      <c r="B81" s="2" t="s">
        <v>77</v>
      </c>
      <c r="C81" s="36" t="e">
        <f>#REF!+#REF!</f>
        <v>#REF!</v>
      </c>
      <c r="D81" s="2"/>
      <c r="E81" s="2"/>
      <c r="F81" s="2"/>
      <c r="G81" s="2"/>
      <c r="K81" s="36" t="e">
        <f>#REF!+#REF!</f>
        <v>#REF!</v>
      </c>
      <c r="L81" s="2"/>
      <c r="M81" s="2"/>
      <c r="N81" s="2"/>
      <c r="O81" s="2"/>
    </row>
    <row r="82" spans="1:15">
      <c r="A82" s="2"/>
      <c r="B82" s="2" t="s">
        <v>78</v>
      </c>
      <c r="C82" s="36" t="e">
        <f>C25+C46+#REF!+#REF!</f>
        <v>#REF!</v>
      </c>
      <c r="D82" s="2"/>
      <c r="E82" s="2"/>
      <c r="F82" s="2"/>
      <c r="G82" s="2"/>
      <c r="K82" s="36" t="e">
        <f>K25+K46+#REF!+#REF!</f>
        <v>#REF!</v>
      </c>
      <c r="L82" s="2"/>
      <c r="M82" s="2"/>
      <c r="N82" s="2"/>
      <c r="O82" s="2"/>
    </row>
    <row r="83" spans="1:15">
      <c r="A83" s="2"/>
      <c r="B83" s="2" t="s">
        <v>79</v>
      </c>
      <c r="C83" s="36" t="e">
        <f>#REF!+C26</f>
        <v>#REF!</v>
      </c>
      <c r="D83" s="2"/>
      <c r="E83" s="2"/>
      <c r="F83" s="2"/>
      <c r="G83" s="2"/>
      <c r="K83" s="36" t="e">
        <f>#REF!+K26</f>
        <v>#REF!</v>
      </c>
      <c r="L83" s="2"/>
      <c r="M83" s="2"/>
      <c r="N83" s="2"/>
      <c r="O83" s="2"/>
    </row>
    <row r="84" spans="1:15">
      <c r="A84" s="2"/>
      <c r="B84" s="2" t="s">
        <v>80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81</v>
      </c>
      <c r="C85" s="36">
        <f>C22</f>
        <v>200</v>
      </c>
      <c r="D85" s="2"/>
      <c r="E85" s="2"/>
      <c r="F85" s="2"/>
      <c r="G85" s="2"/>
      <c r="K85" s="36">
        <f>K22</f>
        <v>160</v>
      </c>
      <c r="L85" s="2"/>
      <c r="M85" s="2"/>
      <c r="N85" s="2"/>
      <c r="O85" s="2"/>
    </row>
    <row r="86" spans="1:15">
      <c r="A86" s="2"/>
      <c r="B86" s="2" t="s">
        <v>82</v>
      </c>
      <c r="C86" s="36" t="e">
        <f>#REF!</f>
        <v>#REF!</v>
      </c>
      <c r="D86" s="2"/>
      <c r="E86" s="2"/>
      <c r="F86" s="2"/>
      <c r="G86" s="2"/>
      <c r="K86" s="36" t="e">
        <f>#REF!</f>
        <v>#REF!</v>
      </c>
      <c r="L86" s="2"/>
      <c r="M86" s="2"/>
      <c r="N86" s="2"/>
      <c r="O86" s="2"/>
    </row>
    <row r="87" spans="1:15">
      <c r="A87" s="2"/>
      <c r="B87" s="2" t="s">
        <v>83</v>
      </c>
      <c r="C87" s="36" t="e">
        <f>#REF!</f>
        <v>#REF!</v>
      </c>
      <c r="D87" s="2"/>
      <c r="E87" s="2"/>
      <c r="F87" s="2"/>
      <c r="G87" s="2"/>
      <c r="K87" s="36" t="e">
        <f>#REF!</f>
        <v>#REF!</v>
      </c>
      <c r="L87" s="2"/>
      <c r="M87" s="2"/>
      <c r="N87" s="2"/>
      <c r="O87" s="2"/>
    </row>
    <row r="88" spans="1:15">
      <c r="A88" s="2"/>
      <c r="B88" s="2" t="s">
        <v>84</v>
      </c>
      <c r="C88" s="36" t="e">
        <f>#REF!</f>
        <v>#REF!</v>
      </c>
      <c r="D88" s="2"/>
      <c r="E88" s="2"/>
      <c r="F88" s="2"/>
      <c r="G88" s="2"/>
      <c r="K88" s="36" t="e">
        <f>#REF!</f>
        <v>#REF!</v>
      </c>
      <c r="L88" s="2"/>
      <c r="M88" s="2"/>
      <c r="N88" s="2"/>
      <c r="O88" s="2"/>
    </row>
    <row r="89" spans="1:15">
      <c r="A89" s="2"/>
      <c r="B89" s="2" t="s">
        <v>85</v>
      </c>
      <c r="C89" s="36">
        <f>C7</f>
        <v>10</v>
      </c>
      <c r="D89" s="2"/>
      <c r="E89" s="2"/>
      <c r="F89" s="2"/>
      <c r="G89" s="2"/>
      <c r="K89" s="36">
        <f>K7</f>
        <v>4.4000000000000004</v>
      </c>
      <c r="L89" s="2"/>
      <c r="M89" s="2"/>
      <c r="N89" s="2"/>
      <c r="O89" s="2"/>
    </row>
    <row r="90" spans="1:15">
      <c r="A90" s="2"/>
      <c r="B90" s="2" t="s">
        <v>86</v>
      </c>
      <c r="C90" s="36" t="e">
        <f>#REF!+C50</f>
        <v>#REF!</v>
      </c>
      <c r="D90" s="2"/>
      <c r="E90" s="2"/>
      <c r="F90" s="2"/>
      <c r="G90" s="2"/>
      <c r="K90" s="36" t="e">
        <f>#REF!+K50</f>
        <v>#REF!</v>
      </c>
      <c r="L90" s="2"/>
      <c r="M90" s="2"/>
      <c r="N90" s="2"/>
      <c r="O90" s="2"/>
    </row>
    <row r="91" spans="1:15">
      <c r="A91" s="2"/>
      <c r="B91" s="2" t="s">
        <v>87</v>
      </c>
      <c r="C91" s="36" t="e">
        <f>C18+C14+#REF!+#REF!+#REF!</f>
        <v>#REF!</v>
      </c>
      <c r="D91" s="2"/>
      <c r="E91" s="2"/>
      <c r="F91" s="2"/>
      <c r="G91" s="2"/>
      <c r="K91" s="36" t="e">
        <f>K18+K14+#REF!+#REF!+#REF!</f>
        <v>#REF!</v>
      </c>
      <c r="L91" s="2"/>
      <c r="M91" s="2"/>
      <c r="N91" s="2"/>
      <c r="O91" s="2"/>
    </row>
    <row r="92" spans="1:15">
      <c r="A92" s="2"/>
      <c r="B92" s="2" t="s">
        <v>88</v>
      </c>
      <c r="C92" s="36" t="e">
        <f>#REF!+#REF!</f>
        <v>#REF!</v>
      </c>
      <c r="D92" s="2"/>
      <c r="E92" s="2"/>
      <c r="F92" s="2"/>
      <c r="G92" s="2"/>
      <c r="K92" s="36" t="e">
        <f>#REF!+#REF!</f>
        <v>#REF!</v>
      </c>
      <c r="L92" s="2"/>
      <c r="M92" s="2"/>
      <c r="N92" s="2"/>
      <c r="O92" s="2"/>
    </row>
    <row r="93" spans="1:15">
      <c r="A93" s="2"/>
      <c r="B93" s="2" t="s">
        <v>89</v>
      </c>
      <c r="C93" s="36">
        <f>C17</f>
        <v>10</v>
      </c>
      <c r="D93" s="2"/>
      <c r="E93" s="2"/>
      <c r="F93" s="2"/>
      <c r="G93" s="2"/>
      <c r="K93" s="36">
        <f>K17</f>
        <v>37.5</v>
      </c>
      <c r="L93" s="2"/>
      <c r="M93" s="2"/>
      <c r="N93" s="2"/>
      <c r="O93" s="2"/>
    </row>
    <row r="94" spans="1:15">
      <c r="A94" s="2"/>
      <c r="B94" s="2" t="s">
        <v>90</v>
      </c>
      <c r="C94" s="2"/>
      <c r="D94" s="2"/>
      <c r="E94" s="2"/>
      <c r="F94" s="2"/>
      <c r="G94" s="2"/>
      <c r="K94" s="2"/>
      <c r="L94" s="2"/>
      <c r="M94" s="2"/>
      <c r="N94" s="2"/>
      <c r="O94" s="2"/>
    </row>
    <row r="95" spans="1:15">
      <c r="A95" s="2"/>
      <c r="B95" s="2" t="s">
        <v>91</v>
      </c>
      <c r="C95" s="2"/>
      <c r="D95" s="2"/>
      <c r="E95" s="2"/>
      <c r="F95" s="2"/>
      <c r="G95" s="2"/>
      <c r="K95" s="2"/>
      <c r="L95" s="2"/>
      <c r="M95" s="2"/>
      <c r="N95" s="2"/>
      <c r="O95" s="2"/>
    </row>
    <row r="96" spans="1:15">
      <c r="A96" s="2"/>
      <c r="B96" s="2" t="s">
        <v>92</v>
      </c>
      <c r="C96" s="36" t="e">
        <f>#REF!+#REF!+#REF!+#REF!</f>
        <v>#REF!</v>
      </c>
      <c r="D96" s="2"/>
      <c r="E96" s="2"/>
      <c r="F96" s="2"/>
      <c r="G96" s="2"/>
      <c r="K96" s="36" t="e">
        <f>#REF!+#REF!+#REF!+#REF!</f>
        <v>#REF!</v>
      </c>
      <c r="L96" s="2"/>
      <c r="M96" s="2"/>
      <c r="N96" s="2"/>
      <c r="O96" s="2"/>
    </row>
    <row r="97" spans="1:15">
      <c r="A97" s="2"/>
      <c r="B97" s="2" t="s">
        <v>93</v>
      </c>
      <c r="C97" s="36" t="e">
        <f>#REF!</f>
        <v>#REF!</v>
      </c>
      <c r="D97" s="2"/>
      <c r="E97" s="2"/>
      <c r="F97" s="2"/>
      <c r="G97" s="2"/>
      <c r="H97" s="2"/>
      <c r="I97" s="2"/>
      <c r="K97" s="36" t="e">
        <f>#REF!</f>
        <v>#REF!</v>
      </c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5:B65"/>
    <mergeCell ref="A67:B67"/>
    <mergeCell ref="A6:A20"/>
    <mergeCell ref="A21:B21"/>
    <mergeCell ref="A23:B23"/>
    <mergeCell ref="A24:A47"/>
    <mergeCell ref="A48:B48"/>
    <mergeCell ref="A49:A64"/>
  </mergeCells>
  <pageMargins left="0.25" right="0.25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R100"/>
  <sheetViews>
    <sheetView tabSelected="1" topLeftCell="A17" workbookViewId="0">
      <selection activeCell="X41" sqref="X41"/>
    </sheetView>
  </sheetViews>
  <sheetFormatPr defaultRowHeight="15"/>
  <cols>
    <col min="1" max="1" width="9.7109375" customWidth="1"/>
    <col min="2" max="2" width="21.140625" customWidth="1"/>
    <col min="4" max="4" width="7.28515625" customWidth="1"/>
    <col min="5" max="5" width="7.5703125" customWidth="1"/>
    <col min="6" max="6" width="7.7109375" customWidth="1"/>
    <col min="7" max="7" width="16" customWidth="1"/>
    <col min="8" max="11" width="0" hidden="1" customWidth="1"/>
    <col min="12" max="12" width="7.28515625" hidden="1" customWidth="1"/>
    <col min="13" max="13" width="7.5703125" hidden="1" customWidth="1"/>
    <col min="14" max="14" width="7.7109375" hidden="1" customWidth="1"/>
    <col min="15" max="15" width="16" hidden="1" customWidth="1"/>
    <col min="16" max="18" width="0" hidden="1" customWidth="1"/>
  </cols>
  <sheetData>
    <row r="1" spans="1:18">
      <c r="A1" s="107" t="s">
        <v>57</v>
      </c>
      <c r="B1" s="107"/>
      <c r="C1" s="107"/>
      <c r="D1" s="107"/>
      <c r="E1" s="107"/>
      <c r="F1" s="107"/>
      <c r="G1" s="107"/>
    </row>
    <row r="2" spans="1:18" ht="15" customHeight="1">
      <c r="A2" s="103" t="s">
        <v>0</v>
      </c>
      <c r="B2" s="97" t="s">
        <v>1</v>
      </c>
      <c r="C2" s="97" t="s">
        <v>2</v>
      </c>
      <c r="D2" s="105" t="s">
        <v>4</v>
      </c>
      <c r="E2" s="105"/>
      <c r="F2" s="105"/>
      <c r="G2" s="109" t="s">
        <v>7</v>
      </c>
      <c r="H2" s="114" t="s">
        <v>52</v>
      </c>
      <c r="I2" s="114" t="s">
        <v>53</v>
      </c>
      <c r="J2" s="106"/>
      <c r="K2" s="97" t="s">
        <v>2</v>
      </c>
      <c r="L2" s="105" t="s">
        <v>4</v>
      </c>
      <c r="M2" s="105"/>
      <c r="N2" s="105"/>
      <c r="O2" s="109" t="s">
        <v>7</v>
      </c>
      <c r="Q2" s="114" t="s">
        <v>52</v>
      </c>
      <c r="R2" s="114" t="s">
        <v>53</v>
      </c>
    </row>
    <row r="3" spans="1:18" ht="15" customHeight="1">
      <c r="A3" s="104"/>
      <c r="B3" s="97"/>
      <c r="C3" s="97"/>
      <c r="D3" s="1" t="s">
        <v>3</v>
      </c>
      <c r="E3" s="1" t="s">
        <v>5</v>
      </c>
      <c r="F3" s="1" t="s">
        <v>6</v>
      </c>
      <c r="G3" s="110"/>
      <c r="H3" s="114"/>
      <c r="I3" s="114"/>
      <c r="J3" s="106"/>
      <c r="K3" s="97"/>
      <c r="L3" s="1" t="s">
        <v>3</v>
      </c>
      <c r="M3" s="1" t="s">
        <v>5</v>
      </c>
      <c r="N3" s="1" t="s">
        <v>6</v>
      </c>
      <c r="O3" s="110"/>
      <c r="Q3" s="114"/>
      <c r="R3" s="114"/>
    </row>
    <row r="4" spans="1:18" ht="45">
      <c r="A4" s="111" t="s">
        <v>8</v>
      </c>
      <c r="B4" s="68" t="s">
        <v>134</v>
      </c>
      <c r="C4" s="67">
        <v>250</v>
      </c>
      <c r="D4" s="67">
        <v>6.05</v>
      </c>
      <c r="E4" s="67">
        <v>8.6199999999999992</v>
      </c>
      <c r="F4" s="67">
        <v>46.22</v>
      </c>
      <c r="G4" s="67">
        <v>277.68</v>
      </c>
      <c r="H4" s="12"/>
      <c r="I4" s="19">
        <f>I5+I6+I7+I8+I9</f>
        <v>103.158</v>
      </c>
      <c r="K4" s="33">
        <v>80</v>
      </c>
      <c r="L4" s="33">
        <f>D4*P4</f>
        <v>1.9359999999999999</v>
      </c>
      <c r="M4" s="33">
        <f>E4*P4</f>
        <v>2.7584</v>
      </c>
      <c r="N4" s="33">
        <f>F4*P4</f>
        <v>14.7904</v>
      </c>
      <c r="O4" s="33">
        <f>G4*P4</f>
        <v>88.857600000000005</v>
      </c>
      <c r="P4">
        <f>K4/C4</f>
        <v>0.32</v>
      </c>
      <c r="Q4" s="12"/>
      <c r="R4" s="19">
        <f>R5+R6+R7+R8+R9</f>
        <v>33.010559999999998</v>
      </c>
    </row>
    <row r="5" spans="1:18">
      <c r="A5" s="111"/>
      <c r="B5" s="4" t="s">
        <v>135</v>
      </c>
      <c r="C5" s="25">
        <v>20</v>
      </c>
      <c r="D5" s="25">
        <v>2.38</v>
      </c>
      <c r="E5" s="25">
        <v>1.1599999999999999</v>
      </c>
      <c r="F5" s="25">
        <v>13.08</v>
      </c>
      <c r="G5" s="25">
        <v>69</v>
      </c>
      <c r="H5" s="12">
        <v>5</v>
      </c>
      <c r="I5" s="12">
        <f>H5*C5</f>
        <v>100</v>
      </c>
      <c r="K5" s="25">
        <f>C5*P4</f>
        <v>6.4</v>
      </c>
      <c r="L5" s="25"/>
      <c r="M5" s="25"/>
      <c r="N5" s="25"/>
      <c r="O5" s="25"/>
      <c r="Q5" s="12">
        <v>5</v>
      </c>
      <c r="R5" s="12">
        <f>Q5*K5</f>
        <v>32</v>
      </c>
    </row>
    <row r="6" spans="1:18">
      <c r="A6" s="111"/>
      <c r="B6" s="4" t="s">
        <v>136</v>
      </c>
      <c r="C6" s="25">
        <v>50</v>
      </c>
      <c r="D6" s="25">
        <v>3.64</v>
      </c>
      <c r="E6" s="25">
        <v>4.16</v>
      </c>
      <c r="F6" s="25">
        <v>29.12</v>
      </c>
      <c r="G6" s="25">
        <v>163.80000000000001</v>
      </c>
      <c r="H6" s="12">
        <v>37</v>
      </c>
      <c r="I6" s="12">
        <f>H6/1000*C6</f>
        <v>1.8499999999999999</v>
      </c>
      <c r="K6" s="25">
        <f>C6*P4</f>
        <v>16</v>
      </c>
      <c r="L6" s="25"/>
      <c r="M6" s="25"/>
      <c r="N6" s="25"/>
      <c r="O6" s="25"/>
      <c r="Q6" s="12">
        <v>37</v>
      </c>
      <c r="R6" s="12">
        <f>Q6/1000*K6</f>
        <v>0.59199999999999997</v>
      </c>
    </row>
    <row r="7" spans="1:18" hidden="1">
      <c r="A7" s="111"/>
      <c r="B7" s="4"/>
      <c r="C7" s="25"/>
      <c r="D7" s="25"/>
      <c r="E7" s="25"/>
      <c r="F7" s="25"/>
      <c r="G7" s="25"/>
      <c r="H7" s="12"/>
      <c r="I7" s="12">
        <f t="shared" ref="I7:I9" si="0">H7/1000*C7</f>
        <v>0</v>
      </c>
      <c r="K7" s="25">
        <f>C7*P4</f>
        <v>0</v>
      </c>
      <c r="L7" s="25"/>
      <c r="M7" s="25"/>
      <c r="N7" s="25"/>
      <c r="O7" s="25"/>
      <c r="Q7" s="12"/>
      <c r="R7" s="12">
        <f t="shared" ref="R7" si="1">Q7/1000*L7</f>
        <v>0</v>
      </c>
    </row>
    <row r="8" spans="1:18">
      <c r="A8" s="111"/>
      <c r="B8" s="4" t="s">
        <v>9</v>
      </c>
      <c r="C8" s="25">
        <v>4</v>
      </c>
      <c r="D8" s="25">
        <v>0.02</v>
      </c>
      <c r="E8" s="25">
        <v>3.3</v>
      </c>
      <c r="F8" s="25">
        <v>0.04</v>
      </c>
      <c r="G8" s="25">
        <v>29.92</v>
      </c>
      <c r="H8" s="12">
        <v>234</v>
      </c>
      <c r="I8" s="12">
        <f t="shared" si="0"/>
        <v>0.93600000000000005</v>
      </c>
      <c r="K8" s="25">
        <f>C8*P4</f>
        <v>1.28</v>
      </c>
      <c r="L8" s="25"/>
      <c r="M8" s="25"/>
      <c r="N8" s="25"/>
      <c r="O8" s="25"/>
      <c r="Q8" s="12">
        <v>234</v>
      </c>
      <c r="R8" s="12">
        <f>Q8/1000*K8</f>
        <v>0.29952000000000001</v>
      </c>
    </row>
    <row r="9" spans="1:18">
      <c r="A9" s="111"/>
      <c r="B9" s="4" t="s">
        <v>23</v>
      </c>
      <c r="C9" s="25">
        <v>4</v>
      </c>
      <c r="D9" s="25">
        <v>0.01</v>
      </c>
      <c r="E9" s="25">
        <v>0</v>
      </c>
      <c r="F9" s="25">
        <v>3.98</v>
      </c>
      <c r="G9" s="25">
        <v>14.96</v>
      </c>
      <c r="H9" s="12">
        <v>93</v>
      </c>
      <c r="I9" s="12">
        <f t="shared" si="0"/>
        <v>0.372</v>
      </c>
      <c r="K9" s="25">
        <f>C9*P4</f>
        <v>1.28</v>
      </c>
      <c r="L9" s="25"/>
      <c r="M9" s="25"/>
      <c r="N9" s="25"/>
      <c r="O9" s="25"/>
      <c r="Q9" s="12">
        <v>93</v>
      </c>
      <c r="R9" s="12">
        <f>Q9/1000*K9</f>
        <v>0.11904000000000001</v>
      </c>
    </row>
    <row r="10" spans="1:18">
      <c r="A10" s="111"/>
      <c r="B10" s="69" t="s">
        <v>137</v>
      </c>
      <c r="C10" s="67">
        <v>170</v>
      </c>
      <c r="D10" s="67">
        <v>7.0000000000000007E-2</v>
      </c>
      <c r="E10" s="67">
        <v>0</v>
      </c>
      <c r="F10" s="67">
        <v>10.27</v>
      </c>
      <c r="G10" s="67">
        <v>42.28</v>
      </c>
      <c r="H10" s="12"/>
      <c r="I10" s="19">
        <f>I11+I13+I14+I12</f>
        <v>7.9850000000000003</v>
      </c>
      <c r="K10" s="33">
        <v>150</v>
      </c>
      <c r="L10" s="33">
        <f>D10*P10</f>
        <v>6.1764705882352944E-2</v>
      </c>
      <c r="M10" s="33">
        <f>E10*P10</f>
        <v>0</v>
      </c>
      <c r="N10" s="33">
        <f>F10*P10</f>
        <v>9.0617647058823518</v>
      </c>
      <c r="O10" s="33">
        <f>G10*P10</f>
        <v>37.305882352941175</v>
      </c>
      <c r="P10">
        <f>K10/C10</f>
        <v>0.88235294117647056</v>
      </c>
      <c r="R10" s="19">
        <f>R11+R13+R14+R12</f>
        <v>7.045588235294117</v>
      </c>
    </row>
    <row r="11" spans="1:18">
      <c r="A11" s="111"/>
      <c r="B11" s="6" t="s">
        <v>37</v>
      </c>
      <c r="C11" s="25">
        <v>5</v>
      </c>
      <c r="D11" s="25"/>
      <c r="E11" s="25"/>
      <c r="F11" s="25"/>
      <c r="G11" s="25"/>
      <c r="H11" s="12">
        <v>265</v>
      </c>
      <c r="I11" s="12">
        <f t="shared" ref="I11:I14" si="2">H11/1000*C11</f>
        <v>1.3250000000000002</v>
      </c>
      <c r="K11" s="25">
        <f>C11*P10</f>
        <v>4.4117647058823533</v>
      </c>
      <c r="L11" s="25"/>
      <c r="M11" s="25"/>
      <c r="N11" s="25"/>
      <c r="O11" s="25"/>
      <c r="Q11" s="12">
        <v>265</v>
      </c>
      <c r="R11" s="12">
        <f>Q11/1000*K11</f>
        <v>1.1691176470588236</v>
      </c>
    </row>
    <row r="12" spans="1:18">
      <c r="A12" s="111"/>
      <c r="B12" s="6" t="s">
        <v>23</v>
      </c>
      <c r="C12" s="25">
        <v>10</v>
      </c>
      <c r="D12" s="25"/>
      <c r="E12" s="25"/>
      <c r="F12" s="25">
        <v>9.98</v>
      </c>
      <c r="G12" s="25">
        <v>39.799999999999997</v>
      </c>
      <c r="H12" s="12">
        <v>37</v>
      </c>
      <c r="I12" s="12">
        <f t="shared" si="2"/>
        <v>0.37</v>
      </c>
      <c r="K12" s="25">
        <f>C12*P10</f>
        <v>8.8235294117647065</v>
      </c>
      <c r="L12" s="25"/>
      <c r="M12" s="25"/>
      <c r="N12" s="25"/>
      <c r="O12" s="25"/>
      <c r="Q12" s="12">
        <v>37</v>
      </c>
      <c r="R12" s="12">
        <f t="shared" ref="R12:R14" si="3">Q12/1000*K12</f>
        <v>0.32647058823529412</v>
      </c>
    </row>
    <row r="13" spans="1:18">
      <c r="A13" s="111"/>
      <c r="B13" s="6" t="s">
        <v>22</v>
      </c>
      <c r="C13" s="25">
        <v>170</v>
      </c>
      <c r="D13" s="25"/>
      <c r="E13" s="25"/>
      <c r="F13" s="25"/>
      <c r="G13" s="25"/>
      <c r="H13" s="12">
        <v>37</v>
      </c>
      <c r="I13" s="12">
        <f t="shared" si="2"/>
        <v>6.29</v>
      </c>
      <c r="K13" s="25">
        <f>C13*P10</f>
        <v>150</v>
      </c>
      <c r="L13" s="25"/>
      <c r="M13" s="25"/>
      <c r="N13" s="25"/>
      <c r="O13" s="25"/>
      <c r="Q13" s="12">
        <v>37</v>
      </c>
      <c r="R13" s="12">
        <f t="shared" si="3"/>
        <v>5.55</v>
      </c>
    </row>
    <row r="14" spans="1:18">
      <c r="A14" s="111"/>
      <c r="B14" s="6" t="s">
        <v>21</v>
      </c>
      <c r="C14" s="25">
        <v>8</v>
      </c>
      <c r="D14" s="25">
        <v>7.0000000000000007E-2</v>
      </c>
      <c r="E14" s="25"/>
      <c r="F14" s="25">
        <v>0.28999999999999998</v>
      </c>
      <c r="G14" s="25">
        <v>2.48</v>
      </c>
      <c r="H14" s="12"/>
      <c r="I14" s="12">
        <f t="shared" si="2"/>
        <v>0</v>
      </c>
      <c r="K14" s="25">
        <f>C14*P10</f>
        <v>7.0588235294117645</v>
      </c>
      <c r="L14" s="25"/>
      <c r="M14" s="25"/>
      <c r="N14" s="25"/>
      <c r="O14" s="25"/>
      <c r="Q14" s="12"/>
      <c r="R14" s="12">
        <f t="shared" si="3"/>
        <v>0</v>
      </c>
    </row>
    <row r="15" spans="1:18">
      <c r="A15" s="111"/>
      <c r="B15" s="68" t="s">
        <v>138</v>
      </c>
      <c r="C15" s="67">
        <v>55</v>
      </c>
      <c r="D15" s="67">
        <v>7.3</v>
      </c>
      <c r="E15" s="67">
        <v>5.7</v>
      </c>
      <c r="F15" s="67">
        <v>26.7</v>
      </c>
      <c r="G15" s="67">
        <v>182.65</v>
      </c>
      <c r="H15" s="12"/>
      <c r="I15" s="12"/>
      <c r="K15" s="25"/>
      <c r="L15" s="25"/>
      <c r="M15" s="25"/>
      <c r="N15" s="25"/>
      <c r="O15" s="25"/>
      <c r="Q15" s="12"/>
      <c r="R15" s="12"/>
    </row>
    <row r="16" spans="1:18">
      <c r="A16" s="111"/>
      <c r="B16" s="4" t="s">
        <v>139</v>
      </c>
      <c r="C16" s="33">
        <v>40</v>
      </c>
      <c r="D16" s="33">
        <v>3.85</v>
      </c>
      <c r="E16" s="33">
        <v>1.2</v>
      </c>
      <c r="F16" s="33">
        <v>26.7</v>
      </c>
      <c r="G16" s="33">
        <v>127</v>
      </c>
      <c r="H16" s="12"/>
      <c r="I16" s="12"/>
      <c r="K16" s="25"/>
      <c r="L16" s="25"/>
      <c r="M16" s="25"/>
      <c r="N16" s="25"/>
      <c r="O16" s="25"/>
      <c r="Q16" s="12"/>
      <c r="R16" s="12"/>
    </row>
    <row r="17" spans="1:18">
      <c r="A17" s="111"/>
      <c r="B17" s="4" t="s">
        <v>72</v>
      </c>
      <c r="C17" s="33">
        <v>15</v>
      </c>
      <c r="D17" s="33">
        <v>3.45</v>
      </c>
      <c r="E17" s="33">
        <v>4.5</v>
      </c>
      <c r="F17" s="33"/>
      <c r="G17" s="33">
        <v>55.65</v>
      </c>
      <c r="H17" s="12">
        <v>58</v>
      </c>
      <c r="I17" s="19">
        <f t="shared" ref="I17:I59" si="4">H17/1000*C17</f>
        <v>0.87</v>
      </c>
      <c r="K17" s="33">
        <v>30</v>
      </c>
      <c r="L17" s="33">
        <f>D17*P17</f>
        <v>6.9</v>
      </c>
      <c r="M17" s="33">
        <f>E17*P17</f>
        <v>9</v>
      </c>
      <c r="N17" s="33">
        <f>F17*P17</f>
        <v>0</v>
      </c>
      <c r="O17" s="33">
        <f>G17*P17</f>
        <v>111.3</v>
      </c>
      <c r="P17">
        <f>K17/C17</f>
        <v>2</v>
      </c>
      <c r="Q17" s="12">
        <v>58</v>
      </c>
      <c r="R17" s="19">
        <f>Q17/1000*K17</f>
        <v>1.74</v>
      </c>
    </row>
    <row r="18" spans="1:18" hidden="1">
      <c r="A18" s="111"/>
      <c r="B18" s="32"/>
      <c r="C18" s="33"/>
      <c r="D18" s="33"/>
      <c r="E18" s="33"/>
      <c r="F18" s="33"/>
      <c r="G18" s="33"/>
      <c r="H18" s="12"/>
      <c r="I18" s="19">
        <f t="shared" si="4"/>
        <v>0</v>
      </c>
      <c r="K18" s="33"/>
      <c r="L18" s="33"/>
      <c r="M18" s="33"/>
      <c r="N18" s="33"/>
      <c r="O18" s="33"/>
      <c r="Q18" s="12"/>
      <c r="R18" s="19">
        <f>Q18/1000*K18</f>
        <v>0</v>
      </c>
    </row>
    <row r="19" spans="1:18">
      <c r="A19" s="96" t="s">
        <v>11</v>
      </c>
      <c r="B19" s="108"/>
      <c r="C19" s="29">
        <f>C4+C10+C15</f>
        <v>475</v>
      </c>
      <c r="D19" s="29">
        <f>D4+D10+D15+D16+D17</f>
        <v>20.72</v>
      </c>
      <c r="E19" s="29">
        <f>E4+E10+E15+E16+E17</f>
        <v>20.02</v>
      </c>
      <c r="F19" s="29">
        <f>F4+F10+F15</f>
        <v>83.19</v>
      </c>
      <c r="G19" s="29">
        <f>G4+G10+G15+G16+G17</f>
        <v>685.26</v>
      </c>
      <c r="H19" s="12"/>
      <c r="I19" s="20">
        <f>I4+I10+I17+I18</f>
        <v>112.01300000000001</v>
      </c>
      <c r="K19" s="29">
        <f>K4+K9+K10+K17</f>
        <v>261.27999999999997</v>
      </c>
      <c r="L19" s="29">
        <f>SUM(L4:L18)</f>
        <v>8.8977647058823539</v>
      </c>
      <c r="M19" s="29">
        <f>SUM(M4:M18)</f>
        <v>11.7584</v>
      </c>
      <c r="N19" s="29">
        <f>SUM(N4:N18)</f>
        <v>23.852164705882352</v>
      </c>
      <c r="O19" s="29">
        <f>SUM(O4:O18)</f>
        <v>237.46348235294118</v>
      </c>
      <c r="Q19" s="12"/>
      <c r="R19" s="20">
        <f>R4+R10+R17+R18</f>
        <v>41.796148235294119</v>
      </c>
    </row>
    <row r="20" spans="1:18" ht="30.75" customHeight="1">
      <c r="A20" s="7" t="s">
        <v>12</v>
      </c>
      <c r="B20" s="70" t="s">
        <v>140</v>
      </c>
      <c r="C20" s="33">
        <v>160</v>
      </c>
      <c r="D20" s="33">
        <v>1</v>
      </c>
      <c r="E20" s="33">
        <v>0.2</v>
      </c>
      <c r="F20" s="33">
        <v>20.2</v>
      </c>
      <c r="G20" s="33">
        <v>92</v>
      </c>
      <c r="H20" s="12">
        <v>41</v>
      </c>
      <c r="I20" s="12">
        <f t="shared" si="4"/>
        <v>6.5600000000000005</v>
      </c>
      <c r="K20" s="33">
        <v>160</v>
      </c>
      <c r="L20" s="33">
        <f>D20*P20</f>
        <v>1</v>
      </c>
      <c r="M20" s="33">
        <f>E20*P20</f>
        <v>0.2</v>
      </c>
      <c r="N20" s="33">
        <f>F20*P20</f>
        <v>20.2</v>
      </c>
      <c r="O20" s="33">
        <f>G20*P20</f>
        <v>92</v>
      </c>
      <c r="P20">
        <f>K20/C20</f>
        <v>1</v>
      </c>
      <c r="Q20" s="12">
        <v>41</v>
      </c>
      <c r="R20" s="12">
        <f>Q20/1000*K20</f>
        <v>6.5600000000000005</v>
      </c>
    </row>
    <row r="21" spans="1:18">
      <c r="A21" s="96" t="s">
        <v>11</v>
      </c>
      <c r="B21" s="108"/>
      <c r="C21" s="30">
        <f>SUM(C20:C20)</f>
        <v>160</v>
      </c>
      <c r="D21" s="30">
        <f>SUM(D20:D20)</f>
        <v>1</v>
      </c>
      <c r="E21" s="30">
        <f>SUM(E20:E20)</f>
        <v>0.2</v>
      </c>
      <c r="F21" s="30">
        <f>SUM(F20:F20)</f>
        <v>20.2</v>
      </c>
      <c r="G21" s="30">
        <f>SUM(G20:G20)</f>
        <v>92</v>
      </c>
      <c r="H21" s="12"/>
      <c r="I21" s="20">
        <f>SUM(I20)</f>
        <v>6.5600000000000005</v>
      </c>
      <c r="K21" s="30">
        <f>K20</f>
        <v>160</v>
      </c>
      <c r="L21" s="30">
        <f t="shared" ref="L21:O21" si="5">L20</f>
        <v>1</v>
      </c>
      <c r="M21" s="30">
        <f t="shared" si="5"/>
        <v>0.2</v>
      </c>
      <c r="N21" s="30">
        <f t="shared" si="5"/>
        <v>20.2</v>
      </c>
      <c r="O21" s="30">
        <f t="shared" si="5"/>
        <v>92</v>
      </c>
      <c r="Q21" s="12"/>
      <c r="R21" s="20">
        <f>SUM(R20)</f>
        <v>6.5600000000000005</v>
      </c>
    </row>
    <row r="22" spans="1:18" s="85" customFormat="1" ht="30">
      <c r="A22" s="111" t="s">
        <v>24</v>
      </c>
      <c r="B22" s="74" t="s">
        <v>100</v>
      </c>
      <c r="C22" s="67">
        <v>60</v>
      </c>
      <c r="D22" s="67">
        <v>1.47</v>
      </c>
      <c r="E22" s="67">
        <v>3.03</v>
      </c>
      <c r="F22" s="67">
        <v>5.34</v>
      </c>
      <c r="G22" s="67">
        <v>53.67</v>
      </c>
      <c r="H22" s="84"/>
      <c r="I22" s="83">
        <f>I23+I24+I25</f>
        <v>6.51</v>
      </c>
      <c r="K22" s="67">
        <v>50</v>
      </c>
      <c r="L22" s="67">
        <f>D22*P22</f>
        <v>1.2250000000000001</v>
      </c>
      <c r="M22" s="67">
        <f>E22*P22</f>
        <v>2.5249999999999999</v>
      </c>
      <c r="N22" s="67">
        <f>F22*P22</f>
        <v>4.45</v>
      </c>
      <c r="O22" s="67">
        <f>G22*P22</f>
        <v>44.725000000000001</v>
      </c>
      <c r="P22" s="85">
        <f>K22/C22</f>
        <v>0.83333333333333337</v>
      </c>
      <c r="R22" s="83">
        <f>R23+R25</f>
        <v>4.3500000000000005</v>
      </c>
    </row>
    <row r="23" spans="1:18" ht="30">
      <c r="A23" s="111"/>
      <c r="B23" s="6" t="s">
        <v>14</v>
      </c>
      <c r="C23" s="25">
        <v>60</v>
      </c>
      <c r="D23" s="25">
        <v>1.08</v>
      </c>
      <c r="E23" s="25">
        <v>0</v>
      </c>
      <c r="F23" s="25">
        <v>3.24</v>
      </c>
      <c r="G23" s="25">
        <v>16.8</v>
      </c>
      <c r="H23" s="12">
        <v>84</v>
      </c>
      <c r="I23" s="12">
        <f t="shared" ref="I23:I25" si="6">H23/1000*C23</f>
        <v>5.04</v>
      </c>
      <c r="K23" s="25">
        <f>C23*P22</f>
        <v>50</v>
      </c>
      <c r="L23" s="25"/>
      <c r="M23" s="25"/>
      <c r="N23" s="25"/>
      <c r="O23" s="25"/>
      <c r="Q23" s="12">
        <v>84</v>
      </c>
      <c r="R23" s="12">
        <f>Q23/1000*K23</f>
        <v>4.2</v>
      </c>
    </row>
    <row r="24" spans="1:18">
      <c r="A24" s="111"/>
      <c r="B24" s="6" t="s">
        <v>15</v>
      </c>
      <c r="C24" s="25">
        <v>30</v>
      </c>
      <c r="D24" s="25">
        <v>0.39</v>
      </c>
      <c r="E24" s="25">
        <v>0.03</v>
      </c>
      <c r="F24" s="25">
        <v>2.1</v>
      </c>
      <c r="G24" s="25">
        <v>9.9</v>
      </c>
      <c r="H24" s="12">
        <v>43</v>
      </c>
      <c r="I24" s="12">
        <f t="shared" si="6"/>
        <v>1.2899999999999998</v>
      </c>
      <c r="K24" s="25">
        <f>C24*P22</f>
        <v>25</v>
      </c>
      <c r="L24" s="25"/>
      <c r="M24" s="25"/>
      <c r="N24" s="25"/>
      <c r="O24" s="25"/>
      <c r="Q24" s="12">
        <v>43</v>
      </c>
      <c r="R24" s="12"/>
    </row>
    <row r="25" spans="1:18">
      <c r="A25" s="111"/>
      <c r="B25" s="6" t="s">
        <v>13</v>
      </c>
      <c r="C25" s="25">
        <v>3</v>
      </c>
      <c r="D25" s="25">
        <v>0</v>
      </c>
      <c r="E25" s="25">
        <v>3</v>
      </c>
      <c r="F25" s="25">
        <v>0</v>
      </c>
      <c r="G25" s="25">
        <v>26.97</v>
      </c>
      <c r="H25" s="12">
        <v>60</v>
      </c>
      <c r="I25" s="12">
        <f t="shared" si="6"/>
        <v>0.18</v>
      </c>
      <c r="K25" s="25">
        <f>C25*P22</f>
        <v>2.5</v>
      </c>
      <c r="L25" s="25"/>
      <c r="M25" s="25"/>
      <c r="N25" s="25"/>
      <c r="O25" s="25"/>
      <c r="Q25" s="12">
        <v>60</v>
      </c>
      <c r="R25" s="12">
        <f>Q25/1000*K25</f>
        <v>0.15</v>
      </c>
    </row>
    <row r="26" spans="1:18" s="80" customFormat="1" ht="30">
      <c r="A26" s="111"/>
      <c r="B26" s="70" t="s">
        <v>141</v>
      </c>
      <c r="C26" s="73">
        <v>250</v>
      </c>
      <c r="D26" s="73">
        <v>11.56</v>
      </c>
      <c r="E26" s="73">
        <v>6.6</v>
      </c>
      <c r="F26" s="73">
        <v>27.45</v>
      </c>
      <c r="G26" s="73">
        <v>208.77</v>
      </c>
      <c r="H26" s="79"/>
      <c r="I26" s="19">
        <f>I27+I28+I29+I30+I31+I32+I33</f>
        <v>6.13</v>
      </c>
      <c r="K26" s="73">
        <v>150</v>
      </c>
      <c r="L26" s="73">
        <f>D26*P26</f>
        <v>6.9359999999999999</v>
      </c>
      <c r="M26" s="73">
        <f>E26*P26</f>
        <v>3.9599999999999995</v>
      </c>
      <c r="N26" s="73">
        <f>F26*P26</f>
        <v>16.47</v>
      </c>
      <c r="O26" s="73">
        <f>G26*P26</f>
        <v>125.262</v>
      </c>
      <c r="P26" s="80">
        <f>K26/C26</f>
        <v>0.6</v>
      </c>
      <c r="Q26" s="79"/>
      <c r="R26" s="19">
        <f>R27+R28+R29+R30+R31+R32+R33</f>
        <v>4.137999999999999</v>
      </c>
    </row>
    <row r="27" spans="1:18">
      <c r="A27" s="111"/>
      <c r="B27" s="6" t="s">
        <v>122</v>
      </c>
      <c r="C27" s="25">
        <v>40</v>
      </c>
      <c r="D27" s="25">
        <v>8.1999999999999993</v>
      </c>
      <c r="E27" s="25">
        <v>3.2</v>
      </c>
      <c r="F27" s="25"/>
      <c r="G27" s="25">
        <v>61.6</v>
      </c>
      <c r="H27" s="12">
        <v>52</v>
      </c>
      <c r="I27" s="12">
        <f t="shared" ref="I27:I33" si="7">H27/1000*C27</f>
        <v>2.08</v>
      </c>
      <c r="K27" s="25">
        <f>C27*P26</f>
        <v>24</v>
      </c>
      <c r="L27" s="25"/>
      <c r="M27" s="25"/>
      <c r="N27" s="25"/>
      <c r="O27" s="25"/>
      <c r="Q27" s="12">
        <v>52</v>
      </c>
      <c r="R27" s="12">
        <f>Q27/1000*K27</f>
        <v>1.248</v>
      </c>
    </row>
    <row r="28" spans="1:18">
      <c r="A28" s="111"/>
      <c r="B28" s="6" t="s">
        <v>44</v>
      </c>
      <c r="C28" s="25">
        <v>10</v>
      </c>
      <c r="D28" s="25">
        <v>1.2</v>
      </c>
      <c r="E28" s="25">
        <v>0.28999999999999998</v>
      </c>
      <c r="F28" s="25">
        <v>6.93</v>
      </c>
      <c r="G28" s="25">
        <v>33.4</v>
      </c>
      <c r="H28" s="12">
        <v>46</v>
      </c>
      <c r="I28" s="12">
        <f t="shared" si="7"/>
        <v>0.45999999999999996</v>
      </c>
      <c r="K28" s="25">
        <f>C28*P26+10</f>
        <v>16</v>
      </c>
      <c r="L28" s="25"/>
      <c r="M28" s="25"/>
      <c r="N28" s="25"/>
      <c r="O28" s="25"/>
      <c r="Q28" s="12">
        <v>46</v>
      </c>
      <c r="R28" s="12">
        <f t="shared" ref="R28:R46" si="8">Q28/1000*K28</f>
        <v>0.73599999999999999</v>
      </c>
    </row>
    <row r="29" spans="1:18">
      <c r="A29" s="111"/>
      <c r="B29" s="6" t="s">
        <v>30</v>
      </c>
      <c r="C29" s="25">
        <v>100</v>
      </c>
      <c r="D29" s="25">
        <v>2</v>
      </c>
      <c r="E29" s="25">
        <v>0.1</v>
      </c>
      <c r="F29" s="25">
        <v>19.7</v>
      </c>
      <c r="G29" s="25">
        <v>83</v>
      </c>
      <c r="H29" s="12">
        <v>30</v>
      </c>
      <c r="I29" s="12">
        <f t="shared" si="7"/>
        <v>3</v>
      </c>
      <c r="K29" s="25">
        <f>C29*P26</f>
        <v>60</v>
      </c>
      <c r="L29" s="25"/>
      <c r="M29" s="25"/>
      <c r="N29" s="25"/>
      <c r="O29" s="25"/>
      <c r="Q29" s="12">
        <v>30</v>
      </c>
      <c r="R29" s="12">
        <f t="shared" si="8"/>
        <v>1.7999999999999998</v>
      </c>
    </row>
    <row r="30" spans="1:18">
      <c r="A30" s="111"/>
      <c r="B30" s="6" t="s">
        <v>15</v>
      </c>
      <c r="C30" s="25">
        <v>5</v>
      </c>
      <c r="D30" s="25">
        <v>7.0000000000000007E-2</v>
      </c>
      <c r="E30" s="25">
        <v>0.01</v>
      </c>
      <c r="F30" s="25">
        <v>0.35</v>
      </c>
      <c r="G30" s="25">
        <v>1.65</v>
      </c>
      <c r="H30" s="12">
        <v>39</v>
      </c>
      <c r="I30" s="12">
        <f t="shared" si="7"/>
        <v>0.19500000000000001</v>
      </c>
      <c r="K30" s="25">
        <f>C30*P26</f>
        <v>3</v>
      </c>
      <c r="L30" s="25"/>
      <c r="M30" s="25"/>
      <c r="N30" s="25"/>
      <c r="O30" s="25"/>
      <c r="Q30" s="12">
        <v>39</v>
      </c>
      <c r="R30" s="12">
        <f t="shared" si="8"/>
        <v>0.11699999999999999</v>
      </c>
    </row>
    <row r="31" spans="1:18">
      <c r="A31" s="111"/>
      <c r="B31" s="6" t="s">
        <v>16</v>
      </c>
      <c r="C31" s="25">
        <v>5</v>
      </c>
      <c r="D31" s="25">
        <v>0.09</v>
      </c>
      <c r="E31" s="25">
        <v>0</v>
      </c>
      <c r="F31" s="25">
        <v>0.47</v>
      </c>
      <c r="G31" s="25">
        <v>2.15</v>
      </c>
      <c r="H31" s="12">
        <v>43</v>
      </c>
      <c r="I31" s="12">
        <f t="shared" si="7"/>
        <v>0.21499999999999997</v>
      </c>
      <c r="K31" s="25">
        <f>C31*P26</f>
        <v>3</v>
      </c>
      <c r="L31" s="25"/>
      <c r="M31" s="25"/>
      <c r="N31" s="25"/>
      <c r="O31" s="25"/>
      <c r="Q31" s="12">
        <v>43</v>
      </c>
      <c r="R31" s="12">
        <f t="shared" si="8"/>
        <v>0.129</v>
      </c>
    </row>
    <row r="32" spans="1:18">
      <c r="A32" s="111"/>
      <c r="B32" s="6" t="s">
        <v>13</v>
      </c>
      <c r="C32" s="25">
        <v>3</v>
      </c>
      <c r="D32" s="25">
        <v>0</v>
      </c>
      <c r="E32" s="25">
        <v>3</v>
      </c>
      <c r="F32" s="25">
        <v>0</v>
      </c>
      <c r="G32" s="25">
        <v>26.97</v>
      </c>
      <c r="H32" s="12">
        <v>60</v>
      </c>
      <c r="I32" s="12">
        <f t="shared" si="7"/>
        <v>0.18</v>
      </c>
      <c r="K32" s="25">
        <f>C32*P26</f>
        <v>1.7999999999999998</v>
      </c>
      <c r="L32" s="25"/>
      <c r="M32" s="25"/>
      <c r="N32" s="25"/>
      <c r="O32" s="25"/>
      <c r="Q32" s="12">
        <v>60</v>
      </c>
      <c r="R32" s="12">
        <f t="shared" si="8"/>
        <v>0.10799999999999998</v>
      </c>
    </row>
    <row r="33" spans="1:18">
      <c r="A33" s="111"/>
      <c r="B33" s="6"/>
      <c r="C33" s="25"/>
      <c r="D33" s="25"/>
      <c r="E33" s="25"/>
      <c r="F33" s="25"/>
      <c r="G33" s="25"/>
      <c r="H33" s="12"/>
      <c r="I33" s="12">
        <f t="shared" si="7"/>
        <v>0</v>
      </c>
      <c r="K33" s="25">
        <f>C33*P26</f>
        <v>0</v>
      </c>
      <c r="L33" s="25"/>
      <c r="M33" s="25"/>
      <c r="N33" s="25"/>
      <c r="O33" s="25"/>
      <c r="Q33" s="12"/>
      <c r="R33" s="12">
        <f t="shared" si="8"/>
        <v>0</v>
      </c>
    </row>
    <row r="34" spans="1:18" ht="30">
      <c r="A34" s="111"/>
      <c r="B34" s="70" t="s">
        <v>142</v>
      </c>
      <c r="C34" s="67">
        <v>180</v>
      </c>
      <c r="D34" s="67">
        <v>16.350000000000001</v>
      </c>
      <c r="E34" s="67">
        <v>8.68</v>
      </c>
      <c r="F34" s="67">
        <v>34.08</v>
      </c>
      <c r="G34" s="67">
        <v>281.52999999999997</v>
      </c>
      <c r="H34" s="12"/>
      <c r="I34" s="19">
        <f>I35+I36+I37+I38+I43</f>
        <v>21.664999999999999</v>
      </c>
      <c r="K34" s="33">
        <v>160</v>
      </c>
      <c r="L34" s="33">
        <f>D34*P34</f>
        <v>14.533333333333333</v>
      </c>
      <c r="M34" s="33">
        <f>E34*P34</f>
        <v>7.7155555555555546</v>
      </c>
      <c r="N34" s="33">
        <f>F34*P34</f>
        <v>30.293333333333329</v>
      </c>
      <c r="O34" s="33">
        <f>G34*P34</f>
        <v>250.24888888888884</v>
      </c>
      <c r="P34">
        <f>K34/C34</f>
        <v>0.88888888888888884</v>
      </c>
      <c r="Q34" s="12"/>
      <c r="R34" s="19">
        <f>R35+R36+R37+R38+R43</f>
        <v>19.257777777777779</v>
      </c>
    </row>
    <row r="35" spans="1:18">
      <c r="A35" s="111"/>
      <c r="B35" s="6" t="s">
        <v>18</v>
      </c>
      <c r="C35" s="25">
        <v>70</v>
      </c>
      <c r="D35" s="25">
        <v>12.6</v>
      </c>
      <c r="E35" s="25">
        <v>8.4</v>
      </c>
      <c r="F35" s="25">
        <v>0</v>
      </c>
      <c r="G35" s="25">
        <v>130.9</v>
      </c>
      <c r="H35" s="12">
        <v>269</v>
      </c>
      <c r="I35" s="12">
        <f t="shared" ref="I35:I43" si="9">H35/1000*C35</f>
        <v>18.830000000000002</v>
      </c>
      <c r="K35" s="25">
        <f>C35*P34</f>
        <v>62.222222222222221</v>
      </c>
      <c r="L35" s="25"/>
      <c r="M35" s="25"/>
      <c r="N35" s="25"/>
      <c r="O35" s="25"/>
      <c r="Q35" s="12">
        <v>269</v>
      </c>
      <c r="R35" s="12">
        <f t="shared" si="8"/>
        <v>16.737777777777779</v>
      </c>
    </row>
    <row r="36" spans="1:18">
      <c r="A36" s="111"/>
      <c r="B36" s="6" t="s">
        <v>143</v>
      </c>
      <c r="C36" s="25">
        <v>35</v>
      </c>
      <c r="D36" s="25">
        <v>2.4500000000000002</v>
      </c>
      <c r="E36" s="25">
        <v>0.21</v>
      </c>
      <c r="F36" s="25">
        <v>25.79</v>
      </c>
      <c r="G36" s="25">
        <v>113.05</v>
      </c>
      <c r="H36" s="12">
        <v>46</v>
      </c>
      <c r="I36" s="12">
        <f t="shared" si="9"/>
        <v>1.6099999999999999</v>
      </c>
      <c r="K36" s="25">
        <f>C36*P34</f>
        <v>31.111111111111111</v>
      </c>
      <c r="L36" s="25"/>
      <c r="M36" s="25"/>
      <c r="N36" s="25"/>
      <c r="O36" s="25"/>
      <c r="Q36" s="12">
        <v>46</v>
      </c>
      <c r="R36" s="12">
        <f t="shared" si="8"/>
        <v>1.431111111111111</v>
      </c>
    </row>
    <row r="37" spans="1:18">
      <c r="A37" s="111"/>
      <c r="B37" s="6" t="s">
        <v>16</v>
      </c>
      <c r="C37" s="25">
        <v>10</v>
      </c>
      <c r="D37" s="25">
        <v>0.17</v>
      </c>
      <c r="E37" s="25">
        <v>0</v>
      </c>
      <c r="F37" s="25">
        <v>0.95</v>
      </c>
      <c r="G37" s="25">
        <v>4.3</v>
      </c>
      <c r="H37" s="12">
        <v>43</v>
      </c>
      <c r="I37" s="35">
        <f t="shared" si="9"/>
        <v>0.42999999999999994</v>
      </c>
      <c r="K37" s="25">
        <f>C37*P34</f>
        <v>8.8888888888888893</v>
      </c>
      <c r="L37" s="25"/>
      <c r="M37" s="25"/>
      <c r="N37" s="25"/>
      <c r="O37" s="25"/>
      <c r="Q37" s="12">
        <v>43</v>
      </c>
      <c r="R37" s="12">
        <f t="shared" si="8"/>
        <v>0.38222222222222219</v>
      </c>
    </row>
    <row r="38" spans="1:18" hidden="1">
      <c r="A38" s="111"/>
      <c r="B38" s="6"/>
      <c r="C38" s="25"/>
      <c r="D38" s="25"/>
      <c r="E38" s="25"/>
      <c r="F38" s="25"/>
      <c r="G38" s="25"/>
      <c r="H38" s="12"/>
      <c r="I38" s="12">
        <f t="shared" si="9"/>
        <v>0</v>
      </c>
      <c r="K38" s="25"/>
      <c r="L38" s="25"/>
      <c r="M38" s="25"/>
      <c r="N38" s="25"/>
      <c r="O38" s="25"/>
      <c r="Q38" s="12"/>
      <c r="R38" s="12">
        <f t="shared" si="8"/>
        <v>0</v>
      </c>
    </row>
    <row r="39" spans="1:18">
      <c r="A39" s="111"/>
      <c r="B39" s="70" t="s">
        <v>144</v>
      </c>
      <c r="C39" s="25">
        <v>50</v>
      </c>
      <c r="D39" s="25"/>
      <c r="E39" s="25"/>
      <c r="F39" s="25"/>
      <c r="G39" s="25"/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111"/>
      <c r="B40" s="6" t="s">
        <v>33</v>
      </c>
      <c r="C40" s="25">
        <v>7</v>
      </c>
      <c r="D40" s="25">
        <v>0.72</v>
      </c>
      <c r="E40" s="25">
        <v>0.06</v>
      </c>
      <c r="F40" s="25">
        <v>5.19</v>
      </c>
      <c r="G40" s="25">
        <v>22.89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111"/>
      <c r="B41" s="6" t="s">
        <v>16</v>
      </c>
      <c r="C41" s="25">
        <v>5</v>
      </c>
      <c r="D41" s="25">
        <v>0.09</v>
      </c>
      <c r="E41" s="25">
        <v>0</v>
      </c>
      <c r="F41" s="25">
        <v>0.47</v>
      </c>
      <c r="G41" s="25">
        <v>2.15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>
      <c r="A42" s="111"/>
      <c r="B42" s="6" t="s">
        <v>15</v>
      </c>
      <c r="C42" s="25">
        <v>5</v>
      </c>
      <c r="D42" s="25">
        <v>7.0000000000000007E-2</v>
      </c>
      <c r="E42" s="25">
        <v>0.01</v>
      </c>
      <c r="F42" s="25">
        <v>0.35</v>
      </c>
      <c r="G42" s="25">
        <v>1.65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 ht="15" customHeight="1">
      <c r="A43" s="111"/>
      <c r="B43" s="6" t="s">
        <v>56</v>
      </c>
      <c r="C43" s="25">
        <v>7.5</v>
      </c>
      <c r="D43" s="25">
        <v>0.25</v>
      </c>
      <c r="E43" s="25">
        <v>0</v>
      </c>
      <c r="F43" s="25">
        <v>1.33</v>
      </c>
      <c r="G43" s="25">
        <v>6.59</v>
      </c>
      <c r="H43" s="12">
        <v>106</v>
      </c>
      <c r="I43" s="12">
        <f t="shared" si="9"/>
        <v>0.79499999999999993</v>
      </c>
      <c r="K43" s="25">
        <f>C43*P34</f>
        <v>6.6666666666666661</v>
      </c>
      <c r="L43" s="25"/>
      <c r="M43" s="25"/>
      <c r="N43" s="25"/>
      <c r="O43" s="25"/>
      <c r="Q43" s="12">
        <v>106</v>
      </c>
      <c r="R43" s="12">
        <f t="shared" si="8"/>
        <v>0.70666666666666655</v>
      </c>
    </row>
    <row r="44" spans="1:18" ht="30">
      <c r="A44" s="111"/>
      <c r="B44" s="70" t="s">
        <v>145</v>
      </c>
      <c r="C44" s="67">
        <v>170</v>
      </c>
      <c r="D44" s="67">
        <v>0.36</v>
      </c>
      <c r="E44" s="67" t="s">
        <v>34</v>
      </c>
      <c r="F44" s="67">
        <v>14.59</v>
      </c>
      <c r="G44" s="67">
        <v>58.84</v>
      </c>
      <c r="H44" s="12"/>
      <c r="I44" s="19">
        <f>I45+I46</f>
        <v>0.874</v>
      </c>
      <c r="K44" s="33">
        <v>150</v>
      </c>
      <c r="L44" s="33">
        <f>D44*P44</f>
        <v>0.31764705882352939</v>
      </c>
      <c r="M44" s="33">
        <v>0</v>
      </c>
      <c r="N44" s="33">
        <f>F44*P44</f>
        <v>12.873529411764705</v>
      </c>
      <c r="O44" s="33">
        <f>G44*P44</f>
        <v>51.917647058823533</v>
      </c>
      <c r="P44">
        <f>K44/C44</f>
        <v>0.88235294117647056</v>
      </c>
      <c r="Q44" s="12"/>
      <c r="R44" s="19">
        <f>R45+R46</f>
        <v>0.77117647058823524</v>
      </c>
    </row>
    <row r="45" spans="1:18">
      <c r="A45" s="111"/>
      <c r="B45" s="6" t="s">
        <v>40</v>
      </c>
      <c r="C45" s="25">
        <v>7</v>
      </c>
      <c r="D45" s="39">
        <v>0.36</v>
      </c>
      <c r="E45" s="39">
        <v>0</v>
      </c>
      <c r="F45" s="39">
        <v>4.6100000000000003</v>
      </c>
      <c r="G45" s="39">
        <v>19.04</v>
      </c>
      <c r="H45" s="12">
        <v>72</v>
      </c>
      <c r="I45" s="12">
        <f t="shared" ref="I45:I46" si="10">H45/1000*C45</f>
        <v>0.504</v>
      </c>
      <c r="K45" s="25">
        <f>C45*P44</f>
        <v>6.1764705882352935</v>
      </c>
      <c r="L45" s="25"/>
      <c r="M45" s="25"/>
      <c r="N45" s="25"/>
      <c r="O45" s="25"/>
      <c r="Q45" s="12">
        <v>72</v>
      </c>
      <c r="R45" s="12">
        <f t="shared" si="8"/>
        <v>0.44470588235294112</v>
      </c>
    </row>
    <row r="46" spans="1:18">
      <c r="A46" s="111"/>
      <c r="B46" s="6" t="s">
        <v>23</v>
      </c>
      <c r="C46" s="25">
        <v>10</v>
      </c>
      <c r="D46" s="25">
        <v>0</v>
      </c>
      <c r="E46" s="25">
        <v>0</v>
      </c>
      <c r="F46" s="25">
        <v>9.98</v>
      </c>
      <c r="G46" s="25">
        <v>39.799999999999997</v>
      </c>
      <c r="H46" s="12">
        <v>37</v>
      </c>
      <c r="I46" s="12">
        <f t="shared" si="10"/>
        <v>0.37</v>
      </c>
      <c r="K46" s="25">
        <f>C46*P44</f>
        <v>8.8235294117647065</v>
      </c>
      <c r="L46" s="25"/>
      <c r="M46" s="25"/>
      <c r="N46" s="25"/>
      <c r="O46" s="25"/>
      <c r="Q46" s="12">
        <v>37</v>
      </c>
      <c r="R46" s="12">
        <f t="shared" si="8"/>
        <v>0.32647058823529412</v>
      </c>
    </row>
    <row r="47" spans="1:18">
      <c r="A47" s="111"/>
      <c r="B47" s="6" t="s">
        <v>22</v>
      </c>
      <c r="C47" s="25">
        <v>170</v>
      </c>
      <c r="D47" s="25"/>
      <c r="E47" s="25"/>
      <c r="F47" s="25"/>
      <c r="G47" s="25"/>
      <c r="H47" s="12"/>
      <c r="I47" s="12"/>
      <c r="K47" s="25">
        <f>C47*P44</f>
        <v>150</v>
      </c>
      <c r="L47" s="25"/>
      <c r="M47" s="25"/>
      <c r="N47" s="25"/>
      <c r="O47" s="25"/>
      <c r="Q47" s="12"/>
      <c r="R47" s="12"/>
    </row>
    <row r="48" spans="1:18" ht="30">
      <c r="A48" s="111"/>
      <c r="B48" s="68" t="s">
        <v>102</v>
      </c>
      <c r="C48" s="73">
        <v>40</v>
      </c>
      <c r="D48" s="73">
        <v>2.64</v>
      </c>
      <c r="E48" s="73">
        <v>0.48</v>
      </c>
      <c r="F48" s="73">
        <v>13.36</v>
      </c>
      <c r="G48" s="73">
        <v>69.599999999999994</v>
      </c>
      <c r="H48" s="12">
        <v>42</v>
      </c>
      <c r="I48" s="19">
        <f t="shared" si="4"/>
        <v>1.6800000000000002</v>
      </c>
      <c r="K48" s="33">
        <v>32</v>
      </c>
      <c r="L48" s="33">
        <f>D48*P48</f>
        <v>2.1120000000000001</v>
      </c>
      <c r="M48" s="33">
        <f>E48*P48</f>
        <v>0.38400000000000001</v>
      </c>
      <c r="N48" s="33">
        <f>F48*P48</f>
        <v>10.688000000000001</v>
      </c>
      <c r="O48" s="33">
        <f>G48*P48</f>
        <v>55.68</v>
      </c>
      <c r="P48">
        <f>K48/C48</f>
        <v>0.8</v>
      </c>
      <c r="Q48" s="12">
        <v>42</v>
      </c>
      <c r="R48" s="19">
        <f>Q48/1000*K48</f>
        <v>1.3440000000000001</v>
      </c>
    </row>
    <row r="49" spans="1:18">
      <c r="A49" s="108" t="s">
        <v>11</v>
      </c>
      <c r="B49" s="108"/>
      <c r="C49" s="86">
        <f>C22+C26+C34+C44+C48</f>
        <v>700</v>
      </c>
      <c r="D49" s="86">
        <f>D22+D26+D34+D44+D48</f>
        <v>32.380000000000003</v>
      </c>
      <c r="E49" s="86">
        <f>E22+E26+E34+E48</f>
        <v>18.79</v>
      </c>
      <c r="F49" s="86">
        <f>F22+F26+F34+F44+F48</f>
        <v>94.820000000000007</v>
      </c>
      <c r="G49" s="86">
        <f>G22+G26+G34+G44+G48</f>
        <v>672.41000000000008</v>
      </c>
      <c r="H49" s="12"/>
      <c r="I49" s="20">
        <f>I48+I44+I34+I26+I22</f>
        <v>36.859000000000002</v>
      </c>
      <c r="K49" s="31">
        <f>K22+K26+K34+K44+K48</f>
        <v>542</v>
      </c>
      <c r="L49" s="31">
        <f>L22+L26+L34+L44+L48</f>
        <v>25.123980392156859</v>
      </c>
      <c r="M49" s="31">
        <f t="shared" ref="M49:N49" si="11">M22+M26+M34+M44+M48</f>
        <v>14.584555555555553</v>
      </c>
      <c r="N49" s="31">
        <f t="shared" si="11"/>
        <v>74.774862745098034</v>
      </c>
      <c r="O49" s="31">
        <f>O22+O26+O34+O44</f>
        <v>472.15353594771238</v>
      </c>
      <c r="Q49" s="12"/>
      <c r="R49" s="20">
        <f>R48+R44+R34+R26+R22</f>
        <v>29.860954248366014</v>
      </c>
    </row>
    <row r="50" spans="1:18" ht="30">
      <c r="A50" s="112" t="s">
        <v>28</v>
      </c>
      <c r="B50" s="70" t="s">
        <v>146</v>
      </c>
      <c r="C50" s="67">
        <v>160</v>
      </c>
      <c r="D50" s="67">
        <v>23.45</v>
      </c>
      <c r="E50" s="67">
        <v>17.82</v>
      </c>
      <c r="F50" s="67">
        <v>27.19</v>
      </c>
      <c r="G50" s="67">
        <v>432.77</v>
      </c>
      <c r="H50" s="12"/>
      <c r="I50" s="19">
        <f>I51+I52+I53+I55+I57</f>
        <v>3.9931999999999999</v>
      </c>
      <c r="K50" s="33">
        <v>98</v>
      </c>
      <c r="L50" s="33">
        <f>D50*P50</f>
        <v>14.363125</v>
      </c>
      <c r="M50" s="33">
        <f>E50*P50</f>
        <v>10.914750000000002</v>
      </c>
      <c r="N50" s="33">
        <f>F50*P50</f>
        <v>16.653875000000003</v>
      </c>
      <c r="O50" s="33">
        <f>G50*P50</f>
        <v>265.07162499999998</v>
      </c>
      <c r="P50">
        <f>K50/C50</f>
        <v>0.61250000000000004</v>
      </c>
      <c r="Q50" s="12"/>
      <c r="R50" s="19">
        <f>R51+R52+R53+R55+R57</f>
        <v>2.4458350000000002</v>
      </c>
    </row>
    <row r="51" spans="1:18">
      <c r="A51" s="113"/>
      <c r="B51" s="6" t="s">
        <v>35</v>
      </c>
      <c r="C51" s="25">
        <v>100</v>
      </c>
      <c r="D51" s="25">
        <v>16.7</v>
      </c>
      <c r="E51" s="25">
        <v>9</v>
      </c>
      <c r="F51" s="25">
        <v>1.3</v>
      </c>
      <c r="G51" s="25">
        <v>226</v>
      </c>
      <c r="H51" s="12">
        <v>24</v>
      </c>
      <c r="I51" s="12">
        <f t="shared" si="4"/>
        <v>2.4</v>
      </c>
      <c r="K51" s="25">
        <f>C51*P50</f>
        <v>61.250000000000007</v>
      </c>
      <c r="L51" s="25"/>
      <c r="M51" s="25"/>
      <c r="N51" s="25"/>
      <c r="O51" s="25"/>
      <c r="Q51" s="12">
        <v>24</v>
      </c>
      <c r="R51" s="12">
        <f>Q51/1000*K51</f>
        <v>1.4700000000000002</v>
      </c>
    </row>
    <row r="52" spans="1:18">
      <c r="A52" s="113"/>
      <c r="B52" s="6" t="s">
        <v>147</v>
      </c>
      <c r="C52" s="25">
        <v>20</v>
      </c>
      <c r="D52" s="25">
        <v>2.2400000000000002</v>
      </c>
      <c r="E52" s="25">
        <v>0.32</v>
      </c>
      <c r="F52" s="25">
        <v>13.68</v>
      </c>
      <c r="G52" s="25">
        <v>66.599999999999994</v>
      </c>
      <c r="H52" s="12">
        <v>37</v>
      </c>
      <c r="I52" s="12">
        <f t="shared" si="4"/>
        <v>0.74</v>
      </c>
      <c r="K52" s="25">
        <f>C52*P50</f>
        <v>12.25</v>
      </c>
      <c r="L52" s="25"/>
      <c r="M52" s="25"/>
      <c r="N52" s="25"/>
      <c r="O52" s="25"/>
      <c r="Q52" s="12">
        <v>37</v>
      </c>
      <c r="R52" s="12">
        <f t="shared" ref="R52:R57" si="12">Q52/1000*K52</f>
        <v>0.45324999999999999</v>
      </c>
    </row>
    <row r="53" spans="1:18">
      <c r="A53" s="113"/>
      <c r="B53" s="6" t="s">
        <v>148</v>
      </c>
      <c r="C53" s="25">
        <v>0.35</v>
      </c>
      <c r="D53" s="25">
        <v>4.45</v>
      </c>
      <c r="E53" s="25">
        <v>4.03</v>
      </c>
      <c r="F53" s="25">
        <v>0.24</v>
      </c>
      <c r="G53" s="25">
        <v>54.95</v>
      </c>
      <c r="H53" s="12">
        <v>432</v>
      </c>
      <c r="I53" s="12">
        <f t="shared" si="4"/>
        <v>0.1512</v>
      </c>
      <c r="K53" s="25">
        <f>C53*P50</f>
        <v>0.21437500000000001</v>
      </c>
      <c r="L53" s="25"/>
      <c r="M53" s="25"/>
      <c r="N53" s="25"/>
      <c r="O53" s="25"/>
      <c r="Q53" s="12">
        <v>432</v>
      </c>
      <c r="R53" s="12">
        <f t="shared" si="12"/>
        <v>9.2609999999999998E-2</v>
      </c>
    </row>
    <row r="54" spans="1:18">
      <c r="A54" s="113"/>
      <c r="B54" s="6" t="s">
        <v>23</v>
      </c>
      <c r="C54" s="25">
        <v>12</v>
      </c>
      <c r="D54" s="25">
        <v>0.04</v>
      </c>
      <c r="E54" s="25">
        <v>0</v>
      </c>
      <c r="F54" s="25">
        <v>11.94</v>
      </c>
      <c r="G54" s="25">
        <v>44.8</v>
      </c>
      <c r="H54" s="12">
        <v>37</v>
      </c>
      <c r="I54" s="12">
        <f t="shared" si="4"/>
        <v>0.44399999999999995</v>
      </c>
      <c r="K54" s="25">
        <f>C54*P50</f>
        <v>7.3500000000000005</v>
      </c>
      <c r="L54" s="25"/>
      <c r="M54" s="25"/>
      <c r="N54" s="25"/>
      <c r="O54" s="25"/>
      <c r="Q54" s="12">
        <v>37</v>
      </c>
      <c r="R54" s="12">
        <f t="shared" si="12"/>
        <v>0.27195000000000003</v>
      </c>
    </row>
    <row r="55" spans="1:18">
      <c r="A55" s="113"/>
      <c r="B55" s="6" t="s">
        <v>9</v>
      </c>
      <c r="C55" s="25">
        <v>3</v>
      </c>
      <c r="D55" s="25">
        <v>0.02</v>
      </c>
      <c r="E55" s="25">
        <v>2.4700000000000002</v>
      </c>
      <c r="F55" s="25">
        <v>0.03</v>
      </c>
      <c r="G55" s="25">
        <v>22.44</v>
      </c>
      <c r="H55" s="12">
        <v>234</v>
      </c>
      <c r="I55" s="12">
        <f t="shared" si="4"/>
        <v>0.70200000000000007</v>
      </c>
      <c r="K55" s="25">
        <f>C55*P50</f>
        <v>1.8375000000000001</v>
      </c>
      <c r="L55" s="25"/>
      <c r="M55" s="25"/>
      <c r="N55" s="25"/>
      <c r="O55" s="25"/>
      <c r="Q55" s="12">
        <v>234</v>
      </c>
      <c r="R55" s="12">
        <f t="shared" si="12"/>
        <v>0.42997500000000005</v>
      </c>
    </row>
    <row r="56" spans="1:18">
      <c r="A56" s="113"/>
      <c r="B56" s="6" t="s">
        <v>13</v>
      </c>
      <c r="C56" s="25">
        <v>2</v>
      </c>
      <c r="D56" s="25">
        <v>0</v>
      </c>
      <c r="E56" s="25">
        <v>2</v>
      </c>
      <c r="F56" s="25">
        <v>0</v>
      </c>
      <c r="G56" s="25">
        <v>17.98</v>
      </c>
      <c r="H56" s="12">
        <v>60</v>
      </c>
      <c r="I56" s="12">
        <f t="shared" si="4"/>
        <v>0.12</v>
      </c>
      <c r="K56" s="25">
        <f>C56*P50</f>
        <v>1.2250000000000001</v>
      </c>
      <c r="L56" s="25"/>
      <c r="M56" s="25"/>
      <c r="N56" s="25"/>
      <c r="O56" s="25"/>
      <c r="Q56" s="12">
        <v>60</v>
      </c>
      <c r="R56" s="12">
        <f t="shared" si="12"/>
        <v>7.3499999999999996E-2</v>
      </c>
    </row>
    <row r="57" spans="1:18">
      <c r="A57" s="113"/>
      <c r="B57" s="6"/>
      <c r="C57" s="25"/>
      <c r="D57" s="25"/>
      <c r="E57" s="25"/>
      <c r="F57" s="25"/>
      <c r="G57" s="25"/>
      <c r="H57" s="12">
        <v>75</v>
      </c>
      <c r="I57" s="12">
        <f t="shared" si="4"/>
        <v>0</v>
      </c>
      <c r="K57" s="25">
        <f>C57*P50</f>
        <v>0</v>
      </c>
      <c r="L57" s="25"/>
      <c r="M57" s="25"/>
      <c r="N57" s="25"/>
      <c r="O57" s="25"/>
      <c r="Q57" s="12">
        <v>75</v>
      </c>
      <c r="R57" s="12">
        <f t="shared" si="12"/>
        <v>0</v>
      </c>
    </row>
    <row r="58" spans="1:18" ht="30">
      <c r="A58" s="113"/>
      <c r="B58" s="71" t="s">
        <v>108</v>
      </c>
      <c r="C58" s="67">
        <v>170</v>
      </c>
      <c r="D58" s="67">
        <v>3.25</v>
      </c>
      <c r="E58" s="67">
        <v>4.6399999999999997</v>
      </c>
      <c r="F58" s="67">
        <v>16.28</v>
      </c>
      <c r="G58" s="67">
        <v>131.68</v>
      </c>
      <c r="H58" s="14">
        <v>37</v>
      </c>
      <c r="I58" s="19">
        <f t="shared" si="4"/>
        <v>6.29</v>
      </c>
      <c r="K58" s="33">
        <v>200</v>
      </c>
      <c r="L58" s="33">
        <f>D58*P58</f>
        <v>3.8235294117647061</v>
      </c>
      <c r="M58" s="33">
        <f>E58*P58</f>
        <v>5.4588235294117649</v>
      </c>
      <c r="N58" s="33">
        <f>F58*P58</f>
        <v>19.152941176470591</v>
      </c>
      <c r="O58" s="33">
        <f>G58*P58</f>
        <v>154.91764705882355</v>
      </c>
      <c r="P58">
        <f>K58/C58</f>
        <v>1.1764705882352942</v>
      </c>
      <c r="Q58" s="12">
        <v>37</v>
      </c>
      <c r="R58" s="19">
        <f>Q58/1000*K58</f>
        <v>7.3999999999999995</v>
      </c>
    </row>
    <row r="59" spans="1:18" hidden="1">
      <c r="A59" s="113"/>
      <c r="B59" s="6" t="s">
        <v>45</v>
      </c>
      <c r="C59" s="25">
        <v>5</v>
      </c>
      <c r="D59" s="33"/>
      <c r="E59" s="33"/>
      <c r="F59" s="33"/>
      <c r="G59" s="33"/>
      <c r="H59" s="12"/>
      <c r="I59" s="19">
        <f t="shared" si="4"/>
        <v>0</v>
      </c>
      <c r="K59" s="33"/>
      <c r="L59" s="33"/>
      <c r="M59" s="33"/>
      <c r="N59" s="33"/>
      <c r="O59" s="33">
        <f>G59*P59</f>
        <v>0</v>
      </c>
      <c r="Q59" s="12"/>
      <c r="R59" s="19">
        <f t="shared" ref="R59:R60" si="13">Q59/1000*L59</f>
        <v>0</v>
      </c>
    </row>
    <row r="60" spans="1:18" hidden="1">
      <c r="A60" s="113"/>
      <c r="B60" s="6" t="s">
        <v>26</v>
      </c>
      <c r="C60" s="25">
        <v>160</v>
      </c>
      <c r="D60" s="25"/>
      <c r="E60" s="25"/>
      <c r="F60" s="25"/>
      <c r="G60" s="25"/>
      <c r="H60" s="12"/>
      <c r="I60" s="19">
        <f t="shared" ref="I60" si="14">H60/1000*C60</f>
        <v>0</v>
      </c>
      <c r="K60" s="25"/>
      <c r="L60" s="25"/>
      <c r="M60" s="25"/>
      <c r="N60" s="25"/>
      <c r="O60" s="25"/>
      <c r="Q60" s="12"/>
      <c r="R60" s="19">
        <f t="shared" si="13"/>
        <v>0</v>
      </c>
    </row>
    <row r="61" spans="1:18">
      <c r="A61" s="59"/>
      <c r="B61" s="6" t="s">
        <v>149</v>
      </c>
      <c r="C61" s="25">
        <v>150</v>
      </c>
      <c r="D61" s="60">
        <v>3</v>
      </c>
      <c r="E61" s="60">
        <v>4.5</v>
      </c>
      <c r="F61" s="60">
        <v>6</v>
      </c>
      <c r="G61" s="60">
        <v>88.5</v>
      </c>
      <c r="H61" s="12"/>
      <c r="I61" s="19"/>
      <c r="K61" s="60"/>
      <c r="L61" s="60"/>
      <c r="M61" s="60"/>
      <c r="N61" s="60"/>
      <c r="O61" s="60"/>
      <c r="Q61" s="12"/>
      <c r="R61" s="19"/>
    </row>
    <row r="62" spans="1:18">
      <c r="A62" s="59"/>
      <c r="B62" s="6" t="s">
        <v>23</v>
      </c>
      <c r="C62" s="25">
        <v>10</v>
      </c>
      <c r="D62" s="60">
        <v>0</v>
      </c>
      <c r="E62" s="60">
        <v>0</v>
      </c>
      <c r="F62" s="60">
        <v>9.98</v>
      </c>
      <c r="G62" s="60">
        <v>39.799999999999997</v>
      </c>
      <c r="H62" s="12"/>
      <c r="I62" s="19"/>
      <c r="K62" s="60"/>
      <c r="L62" s="60"/>
      <c r="M62" s="60"/>
      <c r="N62" s="60"/>
      <c r="O62" s="60"/>
      <c r="Q62" s="12"/>
      <c r="R62" s="19"/>
    </row>
    <row r="63" spans="1:18">
      <c r="A63" s="59"/>
      <c r="B63" s="61" t="s">
        <v>45</v>
      </c>
      <c r="C63" s="60">
        <v>1</v>
      </c>
      <c r="D63" s="60">
        <v>0.25</v>
      </c>
      <c r="E63" s="60">
        <v>0.14000000000000001</v>
      </c>
      <c r="F63" s="60">
        <v>0.3</v>
      </c>
      <c r="G63" s="60">
        <v>3.38</v>
      </c>
      <c r="H63" s="12"/>
      <c r="I63" s="19"/>
      <c r="K63" s="60"/>
      <c r="L63" s="60"/>
      <c r="M63" s="60"/>
      <c r="N63" s="60"/>
      <c r="O63" s="60"/>
      <c r="Q63" s="12"/>
      <c r="R63" s="19"/>
    </row>
    <row r="64" spans="1:18">
      <c r="A64" s="59"/>
      <c r="B64" s="61" t="s">
        <v>22</v>
      </c>
      <c r="C64" s="60">
        <v>40</v>
      </c>
      <c r="D64" s="60"/>
      <c r="E64" s="60"/>
      <c r="F64" s="60"/>
      <c r="G64" s="60"/>
      <c r="H64" s="12"/>
      <c r="I64" s="19"/>
      <c r="K64" s="60"/>
      <c r="L64" s="60"/>
      <c r="M64" s="60"/>
      <c r="N64" s="60"/>
      <c r="O64" s="60"/>
      <c r="Q64" s="12"/>
      <c r="R64" s="19"/>
    </row>
    <row r="65" spans="1:18">
      <c r="A65" s="59"/>
      <c r="B65" s="68" t="s">
        <v>150</v>
      </c>
      <c r="C65" s="30">
        <v>50</v>
      </c>
      <c r="D65" s="30">
        <v>2.4</v>
      </c>
      <c r="E65" s="30">
        <v>1.4</v>
      </c>
      <c r="F65" s="30">
        <v>38.85</v>
      </c>
      <c r="G65" s="30">
        <v>168</v>
      </c>
      <c r="H65" s="12"/>
      <c r="I65" s="19"/>
      <c r="K65" s="60"/>
      <c r="L65" s="60"/>
      <c r="M65" s="60"/>
      <c r="N65" s="60"/>
      <c r="O65" s="60"/>
      <c r="Q65" s="12"/>
      <c r="R65" s="19"/>
    </row>
    <row r="66" spans="1:18">
      <c r="A66" s="96" t="s">
        <v>11</v>
      </c>
      <c r="B66" s="108"/>
      <c r="C66" s="86">
        <f>C50+C58+C65</f>
        <v>380</v>
      </c>
      <c r="D66" s="86">
        <f>D50+D58+D65</f>
        <v>29.099999999999998</v>
      </c>
      <c r="E66" s="86">
        <f>E50+E58+E65</f>
        <v>23.86</v>
      </c>
      <c r="F66" s="86">
        <f>F50+F58+F65</f>
        <v>82.32</v>
      </c>
      <c r="G66" s="86">
        <f>G50+G58+G65</f>
        <v>732.45</v>
      </c>
      <c r="H66" s="12"/>
      <c r="I66" s="20">
        <f>I50+I58</f>
        <v>10.283200000000001</v>
      </c>
      <c r="K66" s="31">
        <f>K50+K58</f>
        <v>298</v>
      </c>
      <c r="L66" s="31">
        <f>SUM(L50:L60)</f>
        <v>18.186654411764707</v>
      </c>
      <c r="M66" s="31">
        <f t="shared" ref="M66:O66" si="15">SUM(M50:M60)</f>
        <v>16.373573529411765</v>
      </c>
      <c r="N66" s="31">
        <f t="shared" si="15"/>
        <v>35.806816176470591</v>
      </c>
      <c r="O66" s="31">
        <f t="shared" si="15"/>
        <v>419.98927205882353</v>
      </c>
      <c r="Q66" s="12"/>
      <c r="R66" s="20">
        <f>R50+R58</f>
        <v>9.8458349999999992</v>
      </c>
    </row>
    <row r="67" spans="1:18" ht="15.75" thickBot="1">
      <c r="A67" s="2"/>
      <c r="B67" s="2"/>
      <c r="C67" s="28"/>
      <c r="D67" s="28"/>
      <c r="E67" s="28"/>
      <c r="F67" s="28"/>
      <c r="G67" s="28"/>
      <c r="H67" s="12"/>
      <c r="I67" s="12"/>
      <c r="K67" s="28"/>
      <c r="L67" s="28"/>
      <c r="M67" s="28"/>
      <c r="N67" s="28"/>
      <c r="O67" s="28"/>
      <c r="Q67" s="12"/>
      <c r="R67" s="12"/>
    </row>
    <row r="68" spans="1:18" ht="15.75" thickBot="1">
      <c r="A68" s="96" t="s">
        <v>29</v>
      </c>
      <c r="B68" s="96"/>
      <c r="C68" s="27">
        <f>C19+C21+C49+C66</f>
        <v>1715</v>
      </c>
      <c r="D68" s="27">
        <f>D19+D21+D49+D66</f>
        <v>83.2</v>
      </c>
      <c r="E68" s="27">
        <f>E19+E21+E49+E66</f>
        <v>62.87</v>
      </c>
      <c r="F68" s="27">
        <f>F19+F21+F49+F66</f>
        <v>280.52999999999997</v>
      </c>
      <c r="G68" s="27">
        <f>G19+G21+G49+G66</f>
        <v>2182.12</v>
      </c>
      <c r="H68" s="12"/>
      <c r="I68" s="24">
        <f>I19+I21+I49+I66</f>
        <v>165.71520000000001</v>
      </c>
      <c r="K68" s="27">
        <f>K19+K21+K49+K66</f>
        <v>1261.28</v>
      </c>
      <c r="L68" s="27">
        <f t="shared" ref="L68:N68" si="16">L19+L21+L49+L66</f>
        <v>53.208399509803918</v>
      </c>
      <c r="M68" s="27">
        <f t="shared" si="16"/>
        <v>42.916529084967316</v>
      </c>
      <c r="N68" s="27">
        <f t="shared" si="16"/>
        <v>154.63384362745097</v>
      </c>
      <c r="O68" s="27">
        <f>O19+O21+O49+O66</f>
        <v>1221.606290359477</v>
      </c>
      <c r="Q68" s="12"/>
      <c r="R68" s="24">
        <f>R19+R21+R49+R66</f>
        <v>88.062937483660136</v>
      </c>
    </row>
    <row r="69" spans="1:18">
      <c r="A69" s="2"/>
      <c r="B69" s="2"/>
      <c r="C69" s="2"/>
      <c r="D69" s="2"/>
      <c r="E69" s="2"/>
      <c r="F69" s="2"/>
      <c r="G69" s="2"/>
      <c r="K69" s="2"/>
      <c r="L69" s="2"/>
      <c r="M69" s="2"/>
      <c r="N69" s="2"/>
      <c r="O69" s="2"/>
    </row>
    <row r="70" spans="1:18">
      <c r="A70" s="2"/>
      <c r="B70" s="2"/>
      <c r="C70" s="2"/>
      <c r="D70" s="2"/>
      <c r="E70" s="2"/>
      <c r="F70" s="2"/>
      <c r="G70" s="2"/>
      <c r="K70" s="2"/>
      <c r="L70" s="2"/>
      <c r="M70" s="2"/>
      <c r="N70" s="2"/>
      <c r="O70" s="2"/>
    </row>
    <row r="71" spans="1:18">
      <c r="A71" s="2"/>
      <c r="B71" s="2"/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8">
      <c r="A72" s="2"/>
      <c r="B72" s="2"/>
      <c r="C72" s="2"/>
      <c r="D72" s="2"/>
      <c r="E72" s="2"/>
      <c r="F72" s="2"/>
      <c r="G72" s="2"/>
      <c r="K72" s="2"/>
      <c r="L72" s="2"/>
      <c r="M72" s="2"/>
      <c r="N72" s="2"/>
      <c r="O72" s="2"/>
    </row>
    <row r="73" spans="1:18">
      <c r="A73" s="2"/>
      <c r="B73" s="2" t="s">
        <v>69</v>
      </c>
      <c r="C73" s="36">
        <f>C6+C13+C52+C58</f>
        <v>410</v>
      </c>
      <c r="D73" s="2"/>
      <c r="E73" s="2"/>
      <c r="F73" s="2"/>
      <c r="G73" s="2"/>
      <c r="K73" s="36">
        <f>K6+K13+K52+K58</f>
        <v>378.25</v>
      </c>
      <c r="L73" s="2"/>
      <c r="M73" s="2"/>
      <c r="N73" s="2"/>
      <c r="O73" s="2"/>
    </row>
    <row r="74" spans="1:18">
      <c r="A74" s="2"/>
      <c r="B74" s="2" t="s">
        <v>70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 t="s">
        <v>71</v>
      </c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8">
      <c r="A76" s="2"/>
      <c r="B76" s="2" t="s">
        <v>72</v>
      </c>
      <c r="C76" s="2"/>
      <c r="D76" s="2"/>
      <c r="E76" s="2"/>
      <c r="F76" s="2"/>
      <c r="G76" s="2"/>
      <c r="K76" s="2"/>
      <c r="L76" s="2"/>
      <c r="M76" s="2"/>
      <c r="N76" s="2"/>
      <c r="O76" s="2"/>
    </row>
    <row r="77" spans="1:18">
      <c r="A77" s="2"/>
      <c r="B77" s="2" t="s">
        <v>73</v>
      </c>
      <c r="C77" s="36">
        <f>C35</f>
        <v>70</v>
      </c>
      <c r="D77" s="2"/>
      <c r="E77" s="2"/>
      <c r="F77" s="2"/>
      <c r="G77" s="2"/>
      <c r="K77" s="36">
        <f>K35</f>
        <v>62.222222222222221</v>
      </c>
      <c r="L77" s="2"/>
      <c r="M77" s="2"/>
      <c r="N77" s="2"/>
      <c r="O77" s="2"/>
    </row>
    <row r="78" spans="1:18">
      <c r="A78" s="2"/>
      <c r="B78" s="2" t="s">
        <v>74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75</v>
      </c>
      <c r="C79" s="36">
        <f>C23</f>
        <v>60</v>
      </c>
      <c r="D79" s="2"/>
      <c r="E79" s="2"/>
      <c r="F79" s="2"/>
      <c r="G79" s="2"/>
      <c r="K79" s="36">
        <f>K23</f>
        <v>50</v>
      </c>
      <c r="L79" s="2"/>
      <c r="M79" s="2"/>
      <c r="N79" s="2"/>
      <c r="O79" s="2"/>
    </row>
    <row r="80" spans="1:18">
      <c r="A80" s="2"/>
      <c r="B80" s="2" t="s">
        <v>76</v>
      </c>
      <c r="C80" s="2">
        <v>1.85</v>
      </c>
      <c r="D80" s="2"/>
      <c r="E80" s="2"/>
      <c r="F80" s="2"/>
      <c r="G80" s="2"/>
      <c r="K80" s="2">
        <v>1.85</v>
      </c>
      <c r="L80" s="2"/>
      <c r="M80" s="2"/>
      <c r="N80" s="2"/>
      <c r="O80" s="2"/>
    </row>
    <row r="81" spans="1:15">
      <c r="A81" s="2"/>
      <c r="B81" s="2" t="s">
        <v>77</v>
      </c>
      <c r="C81" s="36">
        <f>C28+C36</f>
        <v>45</v>
      </c>
      <c r="D81" s="2"/>
      <c r="E81" s="2"/>
      <c r="F81" s="2"/>
      <c r="G81" s="2"/>
      <c r="K81" s="36">
        <f>K28+K36</f>
        <v>47.111111111111114</v>
      </c>
      <c r="L81" s="2"/>
      <c r="M81" s="2"/>
      <c r="N81" s="2"/>
      <c r="O81" s="2"/>
    </row>
    <row r="82" spans="1:15">
      <c r="A82" s="2"/>
      <c r="B82" s="2" t="s">
        <v>78</v>
      </c>
      <c r="C82" s="36">
        <f>C9+C24+C27+C30+C31+C37</f>
        <v>94</v>
      </c>
      <c r="D82" s="2"/>
      <c r="E82" s="2"/>
      <c r="F82" s="2"/>
      <c r="G82" s="2"/>
      <c r="K82" s="36">
        <f>K9+K24+K27+K30+K31+K37</f>
        <v>65.168888888888887</v>
      </c>
      <c r="L82" s="2"/>
      <c r="M82" s="2"/>
      <c r="N82" s="2"/>
      <c r="O82" s="2"/>
    </row>
    <row r="83" spans="1:15">
      <c r="A83" s="2"/>
      <c r="B83" s="2" t="s">
        <v>79</v>
      </c>
      <c r="C83" s="36"/>
      <c r="D83" s="2"/>
      <c r="E83" s="2"/>
      <c r="F83" s="2"/>
      <c r="G83" s="2"/>
      <c r="K83" s="36"/>
      <c r="L83" s="2"/>
      <c r="M83" s="2"/>
      <c r="N83" s="2"/>
      <c r="O83" s="2"/>
    </row>
    <row r="84" spans="1:15">
      <c r="A84" s="2"/>
      <c r="B84" s="2" t="s">
        <v>80</v>
      </c>
      <c r="C84" s="36">
        <f>C45</f>
        <v>7</v>
      </c>
      <c r="D84" s="2"/>
      <c r="E84" s="2"/>
      <c r="F84" s="2"/>
      <c r="G84" s="2"/>
      <c r="K84" s="36">
        <f>K45</f>
        <v>6.1764705882352935</v>
      </c>
      <c r="L84" s="2"/>
      <c r="M84" s="2"/>
      <c r="N84" s="2"/>
      <c r="O84" s="2"/>
    </row>
    <row r="85" spans="1:15">
      <c r="A85" s="2"/>
      <c r="B85" s="2" t="s">
        <v>81</v>
      </c>
      <c r="C85" s="36">
        <f>C20</f>
        <v>160</v>
      </c>
      <c r="D85" s="2"/>
      <c r="E85" s="2"/>
      <c r="F85" s="2"/>
      <c r="G85" s="2"/>
      <c r="K85" s="36">
        <f>K20</f>
        <v>160</v>
      </c>
      <c r="L85" s="2"/>
      <c r="M85" s="2"/>
      <c r="N85" s="2"/>
      <c r="O85" s="2"/>
    </row>
    <row r="86" spans="1:15">
      <c r="A86" s="2"/>
      <c r="B86" s="2" t="s">
        <v>82</v>
      </c>
      <c r="C86" s="36">
        <f>C48</f>
        <v>40</v>
      </c>
      <c r="D86" s="2"/>
      <c r="E86" s="2"/>
      <c r="F86" s="2"/>
      <c r="G86" s="2"/>
      <c r="K86" s="36">
        <f>K48</f>
        <v>32</v>
      </c>
      <c r="L86" s="2"/>
      <c r="M86" s="2"/>
      <c r="N86" s="2"/>
      <c r="O86" s="2"/>
    </row>
    <row r="87" spans="1:15">
      <c r="A87" s="2"/>
      <c r="B87" s="2" t="s">
        <v>83</v>
      </c>
      <c r="C87" s="36">
        <f>C17</f>
        <v>15</v>
      </c>
      <c r="D87" s="2"/>
      <c r="E87" s="2"/>
      <c r="F87" s="2"/>
      <c r="G87" s="2"/>
      <c r="K87" s="36">
        <f>K17</f>
        <v>30</v>
      </c>
      <c r="L87" s="2"/>
      <c r="M87" s="2"/>
      <c r="N87" s="2"/>
      <c r="O87" s="2"/>
    </row>
    <row r="88" spans="1:15">
      <c r="A88" s="2"/>
      <c r="B88" s="2" t="s">
        <v>84</v>
      </c>
      <c r="C88" s="36">
        <f>C29</f>
        <v>100</v>
      </c>
      <c r="D88" s="2"/>
      <c r="E88" s="2"/>
      <c r="F88" s="2"/>
      <c r="G88" s="2"/>
      <c r="K88" s="36">
        <f>K29</f>
        <v>60</v>
      </c>
      <c r="L88" s="2"/>
      <c r="M88" s="2"/>
      <c r="N88" s="2"/>
      <c r="O88" s="2"/>
    </row>
    <row r="89" spans="1:15">
      <c r="A89" s="2"/>
      <c r="B89" s="2" t="s">
        <v>85</v>
      </c>
      <c r="C89" s="2"/>
      <c r="D89" s="2"/>
      <c r="E89" s="2"/>
      <c r="F89" s="2"/>
      <c r="G89" s="2"/>
      <c r="K89" s="2"/>
      <c r="L89" s="2"/>
      <c r="M89" s="2"/>
      <c r="N89" s="2"/>
      <c r="O89" s="2"/>
    </row>
    <row r="90" spans="1:15">
      <c r="A90" s="2"/>
      <c r="B90" s="2" t="s">
        <v>86</v>
      </c>
      <c r="C90" s="36">
        <f>C51</f>
        <v>100</v>
      </c>
      <c r="D90" s="2"/>
      <c r="E90" s="2"/>
      <c r="F90" s="2"/>
      <c r="G90" s="2"/>
      <c r="K90" s="36">
        <f>K51</f>
        <v>61.250000000000007</v>
      </c>
      <c r="L90" s="2"/>
      <c r="M90" s="2"/>
      <c r="N90" s="2"/>
      <c r="O90" s="2"/>
    </row>
    <row r="91" spans="1:15">
      <c r="A91" s="2"/>
      <c r="B91" s="2" t="s">
        <v>87</v>
      </c>
      <c r="C91" s="36">
        <f>C8+C55</f>
        <v>7</v>
      </c>
      <c r="D91" s="2"/>
      <c r="E91" s="2"/>
      <c r="F91" s="2"/>
      <c r="G91" s="2"/>
      <c r="K91" s="36">
        <f>K8+K55</f>
        <v>3.1175000000000002</v>
      </c>
      <c r="L91" s="2"/>
      <c r="M91" s="2"/>
      <c r="N91" s="2"/>
      <c r="O91" s="2"/>
    </row>
    <row r="92" spans="1:15">
      <c r="A92" s="2"/>
      <c r="B92" s="2" t="s">
        <v>88</v>
      </c>
      <c r="C92" s="36">
        <f>C25+C32+C56</f>
        <v>8</v>
      </c>
      <c r="D92" s="2"/>
      <c r="E92" s="2"/>
      <c r="F92" s="2"/>
      <c r="G92" s="2"/>
      <c r="K92" s="36">
        <f>K25+K32+K56</f>
        <v>5.5250000000000004</v>
      </c>
      <c r="L92" s="2"/>
      <c r="M92" s="2"/>
      <c r="N92" s="2"/>
      <c r="O92" s="2"/>
    </row>
    <row r="93" spans="1:15">
      <c r="A93" s="2"/>
      <c r="B93" s="2" t="s">
        <v>89</v>
      </c>
      <c r="C93" s="36">
        <f>C11</f>
        <v>5</v>
      </c>
      <c r="D93" s="2"/>
      <c r="E93" s="2"/>
      <c r="F93" s="2"/>
      <c r="G93" s="2"/>
      <c r="K93" s="36">
        <f>K11</f>
        <v>4.4117647058823533</v>
      </c>
      <c r="L93" s="2"/>
      <c r="M93" s="2"/>
      <c r="N93" s="2"/>
      <c r="O93" s="2"/>
    </row>
    <row r="94" spans="1:15">
      <c r="A94" s="2"/>
      <c r="B94" s="2" t="s">
        <v>90</v>
      </c>
      <c r="C94" s="2"/>
      <c r="D94" s="2"/>
      <c r="E94" s="2"/>
      <c r="F94" s="2"/>
      <c r="G94" s="2"/>
      <c r="K94" s="2"/>
      <c r="L94" s="2"/>
      <c r="M94" s="2"/>
      <c r="N94" s="2"/>
      <c r="O94" s="2"/>
    </row>
    <row r="95" spans="1:15">
      <c r="A95" s="2"/>
      <c r="B95" s="2" t="s">
        <v>91</v>
      </c>
      <c r="C95" s="36"/>
      <c r="D95" s="2"/>
      <c r="E95" s="2"/>
      <c r="F95" s="2"/>
      <c r="G95" s="2"/>
      <c r="K95" s="36"/>
      <c r="L95" s="2"/>
      <c r="M95" s="2"/>
      <c r="N95" s="2"/>
      <c r="O95" s="2"/>
    </row>
    <row r="96" spans="1:15">
      <c r="A96" s="2"/>
      <c r="B96" s="2" t="s">
        <v>92</v>
      </c>
      <c r="C96" s="36">
        <f>C12+C46+C54</f>
        <v>32</v>
      </c>
      <c r="D96" s="2"/>
      <c r="E96" s="2"/>
      <c r="F96" s="2"/>
      <c r="G96" s="2"/>
      <c r="K96" s="36">
        <f>K12+K46+K54</f>
        <v>24.997058823529414</v>
      </c>
      <c r="L96" s="2"/>
      <c r="M96" s="2"/>
      <c r="N96" s="2"/>
      <c r="O96" s="2"/>
    </row>
    <row r="97" spans="1:15">
      <c r="A97" s="2"/>
      <c r="B97" s="2" t="s">
        <v>93</v>
      </c>
      <c r="C97" s="36">
        <f>C53</f>
        <v>0.35</v>
      </c>
      <c r="D97" s="2"/>
      <c r="E97" s="2"/>
      <c r="F97" s="2"/>
      <c r="G97" s="2"/>
      <c r="K97" s="36">
        <f>K53</f>
        <v>0.21437500000000001</v>
      </c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K100" s="2"/>
      <c r="L100" s="2"/>
      <c r="M100" s="2"/>
      <c r="N100" s="2"/>
      <c r="O100" s="2"/>
    </row>
  </sheetData>
  <mergeCells count="22">
    <mergeCell ref="A1:G1"/>
    <mergeCell ref="I2:I3"/>
    <mergeCell ref="J2:J3"/>
    <mergeCell ref="A4:A18"/>
    <mergeCell ref="A19:B19"/>
    <mergeCell ref="G2:G3"/>
    <mergeCell ref="H2:H3"/>
    <mergeCell ref="C2:C3"/>
    <mergeCell ref="D2:F2"/>
    <mergeCell ref="A66:B66"/>
    <mergeCell ref="A68:B68"/>
    <mergeCell ref="A21:B21"/>
    <mergeCell ref="A2:A3"/>
    <mergeCell ref="B2:B3"/>
    <mergeCell ref="A22:A48"/>
    <mergeCell ref="A49:B49"/>
    <mergeCell ref="A50:A60"/>
    <mergeCell ref="Q2:Q3"/>
    <mergeCell ref="R2:R3"/>
    <mergeCell ref="K2:K3"/>
    <mergeCell ref="L2:N2"/>
    <mergeCell ref="O2:O3"/>
  </mergeCells>
  <pageMargins left="0.25" right="0.25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U25" sqref="U25"/>
    </sheetView>
  </sheetViews>
  <sheetFormatPr defaultRowHeight="15"/>
  <cols>
    <col min="1" max="1" width="19.28515625" customWidth="1"/>
    <col min="6" max="6" width="18.42578125" customWidth="1"/>
    <col min="8" max="8" width="0" hidden="1" customWidth="1"/>
    <col min="9" max="9" width="19.5703125" hidden="1" customWidth="1"/>
    <col min="10" max="10" width="0" hidden="1" customWidth="1"/>
    <col min="11" max="11" width="9.85546875" hidden="1" customWidth="1"/>
    <col min="12" max="13" width="0" hidden="1" customWidth="1"/>
    <col min="14" max="14" width="15.85546875" hidden="1" customWidth="1"/>
    <col min="15" max="17" width="0" hidden="1" customWidth="1"/>
  </cols>
  <sheetData>
    <row r="1" spans="1:17">
      <c r="C1" s="107" t="s">
        <v>116</v>
      </c>
      <c r="D1" s="107"/>
      <c r="F1" t="s">
        <v>118</v>
      </c>
      <c r="K1" s="107" t="s">
        <v>117</v>
      </c>
      <c r="L1" s="107"/>
      <c r="N1" t="s">
        <v>118</v>
      </c>
    </row>
    <row r="2" spans="1:17">
      <c r="A2" s="103" t="s">
        <v>0</v>
      </c>
      <c r="B2" s="115" t="s">
        <v>2</v>
      </c>
      <c r="C2" s="105" t="s">
        <v>4</v>
      </c>
      <c r="D2" s="105"/>
      <c r="E2" s="105"/>
      <c r="F2" s="109" t="s">
        <v>7</v>
      </c>
      <c r="I2" s="118" t="s">
        <v>0</v>
      </c>
      <c r="J2" s="115" t="s">
        <v>2</v>
      </c>
      <c r="K2" s="105" t="s">
        <v>4</v>
      </c>
      <c r="L2" s="105"/>
      <c r="M2" s="105"/>
      <c r="N2" s="109" t="s">
        <v>7</v>
      </c>
    </row>
    <row r="3" spans="1:17">
      <c r="A3" s="104"/>
      <c r="B3" s="117"/>
      <c r="C3" s="8" t="s">
        <v>3</v>
      </c>
      <c r="D3" s="8" t="s">
        <v>5</v>
      </c>
      <c r="E3" s="8" t="s">
        <v>6</v>
      </c>
      <c r="F3" s="116"/>
      <c r="I3" s="118"/>
      <c r="J3" s="117"/>
      <c r="K3" s="8" t="s">
        <v>3</v>
      </c>
      <c r="L3" s="8" t="s">
        <v>5</v>
      </c>
      <c r="M3" s="8" t="s">
        <v>6</v>
      </c>
      <c r="N3" s="116"/>
    </row>
    <row r="4" spans="1:17">
      <c r="A4" t="s">
        <v>47</v>
      </c>
      <c r="B4" s="37" t="e">
        <f>(#REF!+#REF!+#REF!+#REF!+#REF!+'1 день '!C19+#REF!+#REF!+#REF!+#REF!)/10</f>
        <v>#REF!</v>
      </c>
      <c r="C4" s="37"/>
      <c r="D4" s="37"/>
      <c r="E4" s="37"/>
      <c r="F4" s="37"/>
      <c r="I4" s="9" t="s">
        <v>47</v>
      </c>
      <c r="J4" s="37" t="e">
        <f>(#REF!+#REF!+#REF!+#REF!+#REF!+'1 день '!K19+#REF!+#REF!+#REF!+#REF!)/10</f>
        <v>#REF!</v>
      </c>
      <c r="K4" s="37" t="e">
        <f>#REF!+#REF!+#REF!+#REF!+#REF!+'1 день '!T19+#REF!+#REF!+#REF!+#REF!</f>
        <v>#REF!</v>
      </c>
      <c r="L4" s="37" t="e">
        <f>#REF!+#REF!+#REF!+#REF!+#REF!+'1 день '!U19+#REF!+#REF!+#REF!+#REF!</f>
        <v>#REF!</v>
      </c>
      <c r="M4" s="37" t="e">
        <f>#REF!+#REF!+#REF!+#REF!+#REF!+'1 день '!V19+#REF!+#REF!+#REF!+#REF!</f>
        <v>#REF!</v>
      </c>
      <c r="N4" s="37" t="e">
        <f>#REF!+#REF!+#REF!+#REF!+#REF!+'1 день '!W19+#REF!+#REF!+#REF!+#REF!</f>
        <v>#REF!</v>
      </c>
    </row>
    <row r="5" spans="1:17">
      <c r="A5" s="9" t="s">
        <v>48</v>
      </c>
      <c r="B5" s="37" t="e">
        <f>(#REF!+#REF!+#REF!+#REF!+#REF!+'1 день '!C21+#REF!+#REF!+#REF!+#REF!)/10</f>
        <v>#REF!</v>
      </c>
      <c r="C5" s="37"/>
      <c r="D5" s="37"/>
      <c r="E5" s="37"/>
      <c r="F5" s="37"/>
      <c r="I5" s="9" t="s">
        <v>48</v>
      </c>
      <c r="J5" s="37" t="e">
        <f>(#REF!+#REF!+#REF!+#REF!+#REF!+'1 день '!K21+#REF!+#REF!+#REF!+#REF!)/10</f>
        <v>#REF!</v>
      </c>
      <c r="K5" s="37" t="e">
        <f>#REF!+#REF!+#REF!+#REF!+#REF!+'1 день '!T21+#REF!+#REF!+#REF!+#REF!</f>
        <v>#REF!</v>
      </c>
      <c r="L5" s="37" t="e">
        <f>#REF!+#REF!+#REF!+#REF!+#REF!+'1 день '!U21+#REF!+#REF!+#REF!+#REF!</f>
        <v>#REF!</v>
      </c>
      <c r="M5" s="37" t="e">
        <f>#REF!+#REF!+#REF!+#REF!+#REF!+'1 день '!V21+#REF!+#REF!+#REF!+#REF!</f>
        <v>#REF!</v>
      </c>
      <c r="N5" s="37" t="e">
        <f>#REF!+#REF!+#REF!+#REF!+#REF!+'1 день '!W21+#REF!+#REF!+#REF!+#REF!</f>
        <v>#REF!</v>
      </c>
    </row>
    <row r="6" spans="1:17">
      <c r="A6" s="9" t="s">
        <v>50</v>
      </c>
      <c r="B6" s="37" t="e">
        <f>(#REF!+#REF!+#REF!+#REF!+#REF!+'1 день '!C49+#REF!+#REF!+#REF!+#REF!)/10</f>
        <v>#REF!</v>
      </c>
      <c r="C6" s="37"/>
      <c r="D6" s="37"/>
      <c r="E6" s="37"/>
      <c r="F6" s="37"/>
      <c r="I6" s="9" t="s">
        <v>50</v>
      </c>
      <c r="J6" s="37" t="e">
        <f>(#REF!+#REF!+#REF!+#REF!+#REF!+'1 день '!K49+#REF!+#REF!+#REF!+#REF!)/10</f>
        <v>#REF!</v>
      </c>
      <c r="K6" s="37" t="e">
        <f>#REF!+#REF!+#REF!+#REF!+#REF!+'1 день '!T49+#REF!+#REF!+#REF!+#REF!</f>
        <v>#REF!</v>
      </c>
      <c r="L6" s="37" t="e">
        <f>#REF!+#REF!+#REF!+#REF!+#REF!+'1 день '!U49+#REF!+#REF!+#REF!+#REF!</f>
        <v>#REF!</v>
      </c>
      <c r="M6" s="37" t="e">
        <f>#REF!+#REF!+#REF!+#REF!+#REF!+'1 день '!V49+#REF!+#REF!+#REF!+#REF!</f>
        <v>#REF!</v>
      </c>
      <c r="N6" s="37" t="e">
        <f>#REF!+#REF!+#REF!+#REF!+#REF!+'1 день '!W49+#REF!+#REF!+#REF!+#REF!</f>
        <v>#REF!</v>
      </c>
    </row>
    <row r="7" spans="1:17">
      <c r="A7" s="9" t="s">
        <v>49</v>
      </c>
      <c r="B7" s="37" t="e">
        <f>(#REF!+#REF!+#REF!+#REF!+#REF!+'1 день '!C66+#REF!+#REF!+#REF!+#REF!)/10</f>
        <v>#REF!</v>
      </c>
      <c r="C7" s="37"/>
      <c r="D7" s="37"/>
      <c r="E7" s="37"/>
      <c r="F7" s="37"/>
      <c r="I7" s="9" t="s">
        <v>49</v>
      </c>
      <c r="J7" s="37" t="e">
        <f>(#REF!+#REF!+#REF!+#REF!+#REF!+'1 день '!K66+#REF!+#REF!+#REF!+#REF!)/10</f>
        <v>#REF!</v>
      </c>
      <c r="K7" s="37" t="e">
        <f>#REF!+#REF!+#REF!+#REF!+#REF!+'1 день '!T66+#REF!+#REF!+#REF!+#REF!</f>
        <v>#REF!</v>
      </c>
      <c r="L7" s="37" t="e">
        <f>#REF!+#REF!+#REF!+#REF!+#REF!+'1 день '!U66+#REF!+#REF!+#REF!+#REF!</f>
        <v>#REF!</v>
      </c>
      <c r="M7" s="37" t="e">
        <f>#REF!+#REF!+#REF!+#REF!+#REF!+'1 день '!V66+#REF!+#REF!+#REF!+#REF!</f>
        <v>#REF!</v>
      </c>
      <c r="N7" s="37" t="e">
        <f>#REF!+#REF!+#REF!+#REF!+#REF!+'1 день '!W66+#REF!+#REF!+#REF!+#REF!</f>
        <v>#REF!</v>
      </c>
    </row>
    <row r="8" spans="1:17">
      <c r="A8" s="10"/>
      <c r="B8" s="10"/>
      <c r="C8" s="10"/>
      <c r="D8" s="10"/>
      <c r="E8" s="10"/>
      <c r="F8" s="10"/>
      <c r="I8" s="10"/>
      <c r="J8" s="10"/>
      <c r="K8" s="10"/>
      <c r="L8" s="10"/>
      <c r="M8" s="10"/>
      <c r="N8" s="10"/>
    </row>
    <row r="9" spans="1:17">
      <c r="A9" s="11" t="s">
        <v>51</v>
      </c>
      <c r="B9" s="11" t="e">
        <f>SUM(B4:B8)</f>
        <v>#REF!</v>
      </c>
      <c r="C9" s="20" t="e">
        <f>(#REF!+#REF!+#REF!+#REF!+#REF!+'1 день '!D68+#REF!+#REF!+#REF!+#REF!)/10</f>
        <v>#REF!</v>
      </c>
      <c r="D9" s="20" t="e">
        <f>(#REF!+#REF!+#REF!+#REF!+#REF!+'1 день '!E68+#REF!+#REF!+#REF!+#REF!)/10</f>
        <v>#REF!</v>
      </c>
      <c r="E9" s="20" t="e">
        <f>(#REF!+#REF!+#REF!+#REF!+#REF!+'1 день '!F68+#REF!+#REF!+#REF!+#REF!)/10</f>
        <v>#REF!</v>
      </c>
      <c r="F9" s="20" t="e">
        <f>(#REF!+#REF!+#REF!+#REF!+#REF!+'1 день '!G68+#REF!+#REF!+#REF!+#REF!)/10</f>
        <v>#REF!</v>
      </c>
      <c r="I9" s="11" t="s">
        <v>51</v>
      </c>
      <c r="J9" s="11" t="e">
        <f>SUM(J4:J8)</f>
        <v>#REF!</v>
      </c>
      <c r="K9" s="20" t="e">
        <f>(#REF!+#REF!+#REF!+#REF!+#REF!+'1 день '!L68+#REF!+#REF!+#REF!+#REF!)/10</f>
        <v>#REF!</v>
      </c>
      <c r="L9" s="20" t="e">
        <f>(#REF!+#REF!+#REF!+#REF!+#REF!+'1 день '!M68+#REF!+#REF!+#REF!+#REF!)/10</f>
        <v>#REF!</v>
      </c>
      <c r="M9" s="20" t="e">
        <f>(#REF!+#REF!+#REF!+#REF!+#REF!+'1 день '!N68+#REF!+#REF!+#REF!+#REF!)/10</f>
        <v>#REF!</v>
      </c>
      <c r="N9" s="20" t="e">
        <f>(#REF!+#REF!+#REF!+#REF!+#REF!+'1 день '!O68+#REF!+#REF!+#REF!+#REF!)/10</f>
        <v>#REF!</v>
      </c>
    </row>
    <row r="10" spans="1:17">
      <c r="A10" s="10"/>
      <c r="B10" s="10"/>
      <c r="C10" s="10">
        <v>58.4</v>
      </c>
      <c r="D10" s="10">
        <v>55.2</v>
      </c>
      <c r="E10" s="10">
        <v>220</v>
      </c>
      <c r="F10" s="10">
        <v>1570</v>
      </c>
      <c r="K10">
        <v>47.2</v>
      </c>
      <c r="L10">
        <v>44.8</v>
      </c>
      <c r="M10">
        <v>172</v>
      </c>
      <c r="N10">
        <v>1248</v>
      </c>
    </row>
    <row r="11" spans="1:17">
      <c r="A11" s="10"/>
      <c r="B11" s="10"/>
      <c r="C11" s="10"/>
      <c r="D11" s="10"/>
      <c r="E11" s="10"/>
      <c r="F11" s="10" t="s">
        <v>126</v>
      </c>
      <c r="N11" t="s">
        <v>127</v>
      </c>
    </row>
    <row r="12" spans="1:17">
      <c r="A12" s="10"/>
      <c r="B12" s="10"/>
      <c r="C12" s="10"/>
      <c r="D12" s="10"/>
      <c r="E12" s="10"/>
      <c r="F12" s="10"/>
    </row>
    <row r="13" spans="1:17">
      <c r="A13" s="10"/>
      <c r="B13" s="10"/>
      <c r="C13" s="10"/>
      <c r="D13" s="10"/>
      <c r="E13" s="10"/>
      <c r="F13" s="10"/>
    </row>
    <row r="14" spans="1:17">
      <c r="A14" s="10"/>
      <c r="B14" s="10" t="s">
        <v>96</v>
      </c>
      <c r="C14" s="10" t="s">
        <v>95</v>
      </c>
      <c r="D14" s="10" t="s">
        <v>119</v>
      </c>
      <c r="E14" s="10"/>
      <c r="F14" s="10"/>
      <c r="I14" s="2"/>
      <c r="J14" s="42" t="s">
        <v>96</v>
      </c>
      <c r="K14" t="s">
        <v>95</v>
      </c>
      <c r="L14" t="s">
        <v>119</v>
      </c>
    </row>
    <row r="15" spans="1:17">
      <c r="A15" s="41" t="s">
        <v>69</v>
      </c>
      <c r="B15" s="44">
        <v>360</v>
      </c>
      <c r="C15" s="44" t="e">
        <f>(#REF!+#REF!+#REF!+#REF!+#REF!+'1 день '!C73+#REF!+#REF!+#REF!+#REF!)/10</f>
        <v>#REF!</v>
      </c>
      <c r="D15" s="46" t="e">
        <f>C15*100/B15</f>
        <v>#REF!</v>
      </c>
      <c r="E15" s="44" t="e">
        <f>B15-C15</f>
        <v>#REF!</v>
      </c>
      <c r="F15" s="2"/>
      <c r="G15" s="12"/>
      <c r="H15" s="12"/>
      <c r="I15" s="2" t="s">
        <v>69</v>
      </c>
      <c r="J15" s="43">
        <v>312</v>
      </c>
      <c r="K15" s="12" t="e">
        <f>(#REF!+#REF!+#REF!+#REF!+#REF!+'1 день '!K73+#REF!+#REF!+#REF!+#REF!)/10</f>
        <v>#REF!</v>
      </c>
      <c r="L15" s="47" t="e">
        <f>K15*100/J15</f>
        <v>#REF!</v>
      </c>
      <c r="M15" s="12" t="e">
        <f>J15-K15</f>
        <v>#REF!</v>
      </c>
      <c r="P15" t="s">
        <v>117</v>
      </c>
      <c r="Q15" s="54" t="s">
        <v>129</v>
      </c>
    </row>
    <row r="16" spans="1:17">
      <c r="A16" s="48" t="s">
        <v>70</v>
      </c>
      <c r="B16" s="45">
        <v>32</v>
      </c>
      <c r="C16" s="45" t="e">
        <f>(#REF!+#REF!+#REF!+#REF!+#REF!+'1 день '!C74+#REF!+#REF!+#REF!+#REF!)/10</f>
        <v>#REF!</v>
      </c>
      <c r="D16" s="49" t="e">
        <f t="shared" ref="D16:D39" si="0">C16*100/B16</f>
        <v>#REF!</v>
      </c>
      <c r="E16" s="45" t="e">
        <f t="shared" ref="E16:E39" si="1">B16-C16</f>
        <v>#REF!</v>
      </c>
      <c r="F16" s="50"/>
      <c r="G16" s="51"/>
      <c r="H16" s="51"/>
      <c r="I16" s="50" t="s">
        <v>70</v>
      </c>
      <c r="J16" s="52">
        <v>24</v>
      </c>
      <c r="K16" s="51" t="e">
        <f>(#REF!+#REF!+#REF!+#REF!+#REF!+'1 день '!K74+#REF!+#REF!+#REF!+#REF!)/10</f>
        <v>#REF!</v>
      </c>
      <c r="L16" s="53" t="e">
        <f t="shared" ref="L16:L39" si="2">K16*100/J16</f>
        <v>#REF!</v>
      </c>
      <c r="M16" s="51" t="e">
        <f t="shared" ref="M16:M39" si="3">J16-K16</f>
        <v>#REF!</v>
      </c>
      <c r="P16" s="12" t="e">
        <f>#REF!</f>
        <v>#REF!</v>
      </c>
      <c r="Q16" s="12" t="e">
        <f>#REF!</f>
        <v>#REF!</v>
      </c>
    </row>
    <row r="17" spans="1:17">
      <c r="A17" s="48" t="s">
        <v>71</v>
      </c>
      <c r="B17" s="45">
        <v>8.8000000000000007</v>
      </c>
      <c r="C17" s="45" t="e">
        <f>(#REF!+#REF!+#REF!+#REF!+#REF!+'1 день '!C75+#REF!+#REF!+#REF!+#REF!)/10</f>
        <v>#REF!</v>
      </c>
      <c r="D17" s="49" t="e">
        <f t="shared" si="0"/>
        <v>#REF!</v>
      </c>
      <c r="E17" s="45" t="e">
        <f t="shared" si="1"/>
        <v>#REF!</v>
      </c>
      <c r="F17" s="50"/>
      <c r="G17" s="51"/>
      <c r="H17" s="51"/>
      <c r="I17" s="50" t="s">
        <v>71</v>
      </c>
      <c r="J17" s="52">
        <v>7.2</v>
      </c>
      <c r="K17" s="51" t="e">
        <f>(#REF!+#REF!+#REF!+#REF!+#REF!+'1 день '!K75+#REF!+#REF!+#REF!+#REF!)/10</f>
        <v>#REF!</v>
      </c>
      <c r="L17" s="53" t="e">
        <f t="shared" si="2"/>
        <v>#REF!</v>
      </c>
      <c r="M17" s="51" t="e">
        <f t="shared" si="3"/>
        <v>#REF!</v>
      </c>
      <c r="P17" s="12" t="e">
        <f>#REF!</f>
        <v>#REF!</v>
      </c>
      <c r="Q17" s="12" t="e">
        <f>#REF!</f>
        <v>#REF!</v>
      </c>
    </row>
    <row r="18" spans="1:17">
      <c r="A18" s="48" t="s">
        <v>72</v>
      </c>
      <c r="B18" s="45">
        <v>5.0999999999999996</v>
      </c>
      <c r="C18" s="45" t="e">
        <f>(#REF!+#REF!+#REF!+#REF!+#REF!+'1 день '!C76+#REF!+#REF!+#REF!+#REF!)/10</f>
        <v>#REF!</v>
      </c>
      <c r="D18" s="49" t="e">
        <f t="shared" si="0"/>
        <v>#REF!</v>
      </c>
      <c r="E18" s="45" t="e">
        <f t="shared" si="1"/>
        <v>#REF!</v>
      </c>
      <c r="F18" s="50"/>
      <c r="G18" s="51"/>
      <c r="H18" s="51"/>
      <c r="I18" s="50" t="s">
        <v>72</v>
      </c>
      <c r="J18" s="52">
        <v>3.4</v>
      </c>
      <c r="K18" s="51" t="e">
        <f>(#REF!+#REF!+#REF!+#REF!+#REF!+'1 день '!K76+#REF!+#REF!+#REF!+#REF!)/10</f>
        <v>#REF!</v>
      </c>
      <c r="L18" s="53" t="e">
        <f t="shared" si="2"/>
        <v>#REF!</v>
      </c>
      <c r="M18" s="51" t="e">
        <f t="shared" si="3"/>
        <v>#REF!</v>
      </c>
      <c r="P18" s="12" t="e">
        <f>#REF!</f>
        <v>#REF!</v>
      </c>
      <c r="Q18" s="12" t="e">
        <f>#REF!</f>
        <v>#REF!</v>
      </c>
    </row>
    <row r="19" spans="1:17">
      <c r="A19" s="48" t="s">
        <v>73</v>
      </c>
      <c r="B19" s="45">
        <v>48</v>
      </c>
      <c r="C19" s="45" t="e">
        <f>(#REF!+#REF!+#REF!+#REF!+#REF!+'1 день '!C77+#REF!+#REF!+#REF!+#REF!)/10</f>
        <v>#REF!</v>
      </c>
      <c r="D19" s="49" t="e">
        <f t="shared" si="0"/>
        <v>#REF!</v>
      </c>
      <c r="E19" s="45" t="e">
        <f t="shared" si="1"/>
        <v>#REF!</v>
      </c>
      <c r="F19" s="50"/>
      <c r="G19" s="51"/>
      <c r="H19" s="51"/>
      <c r="I19" s="50" t="s">
        <v>73</v>
      </c>
      <c r="J19" s="52">
        <v>44</v>
      </c>
      <c r="K19" s="51" t="e">
        <f>(#REF!+#REF!+#REF!+#REF!+#REF!+'1 день '!K77+#REF!+#REF!+#REF!+#REF!)/10</f>
        <v>#REF!</v>
      </c>
      <c r="L19" s="53" t="e">
        <f t="shared" si="2"/>
        <v>#REF!</v>
      </c>
      <c r="M19" s="51" t="e">
        <f t="shared" si="3"/>
        <v>#REF!</v>
      </c>
      <c r="P19" s="12" t="e">
        <f>#REF!</f>
        <v>#REF!</v>
      </c>
      <c r="Q19" s="12" t="e">
        <f>#REF!</f>
        <v>#REF!</v>
      </c>
    </row>
    <row r="20" spans="1:17">
      <c r="A20" s="48" t="s">
        <v>74</v>
      </c>
      <c r="B20" s="45">
        <v>21.6</v>
      </c>
      <c r="C20" s="45" t="e">
        <f>(#REF!+#REF!+#REF!+#REF!+#REF!+'1 день '!C78+#REF!+#REF!+#REF!+#REF!)/10</f>
        <v>#REF!</v>
      </c>
      <c r="D20" s="49" t="e">
        <f t="shared" si="0"/>
        <v>#REF!</v>
      </c>
      <c r="E20" s="45" t="e">
        <f t="shared" si="1"/>
        <v>#REF!</v>
      </c>
      <c r="F20" s="50"/>
      <c r="G20" s="51"/>
      <c r="H20" s="51"/>
      <c r="I20" s="50" t="s">
        <v>74</v>
      </c>
      <c r="J20" s="52">
        <v>18.399999999999999</v>
      </c>
      <c r="K20" s="51" t="e">
        <f>(#REF!+#REF!+#REF!+#REF!+#REF!+'1 день '!K78+#REF!+#REF!+#REF!+#REF!)/10</f>
        <v>#REF!</v>
      </c>
      <c r="L20" s="53" t="e">
        <f t="shared" si="2"/>
        <v>#REF!</v>
      </c>
      <c r="M20" s="51" t="e">
        <f t="shared" si="3"/>
        <v>#REF!</v>
      </c>
      <c r="P20" s="12" t="e">
        <f>#REF!</f>
        <v>#REF!</v>
      </c>
      <c r="Q20" s="12" t="e">
        <f>#REF!</f>
        <v>#REF!</v>
      </c>
    </row>
    <row r="21" spans="1:17">
      <c r="A21" s="48" t="s">
        <v>75</v>
      </c>
      <c r="B21" s="45">
        <v>29.6</v>
      </c>
      <c r="C21" s="45" t="e">
        <f>(#REF!+#REF!+#REF!+#REF!+#REF!+'1 день '!C79+#REF!+#REF!+#REF!+#REF!)/10</f>
        <v>#REF!</v>
      </c>
      <c r="D21" s="49" t="e">
        <f t="shared" si="0"/>
        <v>#REF!</v>
      </c>
      <c r="E21" s="45" t="e">
        <f t="shared" si="1"/>
        <v>#REF!</v>
      </c>
      <c r="F21" s="50"/>
      <c r="G21" s="51"/>
      <c r="H21" s="51"/>
      <c r="I21" s="50" t="s">
        <v>75</v>
      </c>
      <c r="J21" s="52">
        <v>27.2</v>
      </c>
      <c r="K21" s="51" t="e">
        <f>(#REF!+#REF!+#REF!+#REF!+#REF!+'1 день '!K79+#REF!+#REF!+#REF!+#REF!)/10</f>
        <v>#REF!</v>
      </c>
      <c r="L21" s="53" t="e">
        <f t="shared" si="2"/>
        <v>#REF!</v>
      </c>
      <c r="M21" s="51" t="e">
        <f t="shared" si="3"/>
        <v>#REF!</v>
      </c>
      <c r="P21" s="12">
        <f>'1 день '!R68</f>
        <v>88.062937483660136</v>
      </c>
      <c r="Q21" s="12">
        <f>'1 день '!I68</f>
        <v>165.71520000000001</v>
      </c>
    </row>
    <row r="22" spans="1:17">
      <c r="A22" s="48" t="s">
        <v>76</v>
      </c>
      <c r="B22" s="45">
        <v>0.5</v>
      </c>
      <c r="C22" s="45" t="e">
        <f>(#REF!+#REF!+#REF!+#REF!+#REF!+'1 день '!C80+#REF!+#REF!+#REF!+#REF!)/10</f>
        <v>#REF!</v>
      </c>
      <c r="D22" s="49" t="e">
        <f t="shared" si="0"/>
        <v>#REF!</v>
      </c>
      <c r="E22" s="45" t="e">
        <f t="shared" si="1"/>
        <v>#REF!</v>
      </c>
      <c r="F22" s="50"/>
      <c r="G22" s="51"/>
      <c r="H22" s="51"/>
      <c r="I22" s="50" t="s">
        <v>76</v>
      </c>
      <c r="J22" s="52">
        <v>0.4</v>
      </c>
      <c r="K22" s="51" t="e">
        <f>(#REF!+#REF!+#REF!+#REF!+#REF!+'1 день '!K80+#REF!+#REF!+#REF!+#REF!)/10</f>
        <v>#REF!</v>
      </c>
      <c r="L22" s="53" t="e">
        <f t="shared" si="2"/>
        <v>#REF!</v>
      </c>
      <c r="M22" s="51" t="e">
        <f t="shared" si="3"/>
        <v>#REF!</v>
      </c>
      <c r="P22" s="12" t="e">
        <f>#REF!</f>
        <v>#REF!</v>
      </c>
      <c r="Q22" s="12" t="e">
        <f>#REF!</f>
        <v>#REF!</v>
      </c>
    </row>
    <row r="23" spans="1:17">
      <c r="A23" s="48" t="s">
        <v>77</v>
      </c>
      <c r="B23" s="45">
        <v>150</v>
      </c>
      <c r="C23" s="45" t="e">
        <f>(#REF!+#REF!+#REF!+#REF!+#REF!+'1 день '!C81+#REF!+#REF!+#REF!+#REF!)/10</f>
        <v>#REF!</v>
      </c>
      <c r="D23" s="49" t="e">
        <f t="shared" si="0"/>
        <v>#REF!</v>
      </c>
      <c r="E23" s="45" t="e">
        <f t="shared" si="1"/>
        <v>#REF!</v>
      </c>
      <c r="F23" s="50"/>
      <c r="G23" s="51"/>
      <c r="H23" s="51"/>
      <c r="I23" s="50" t="s">
        <v>77</v>
      </c>
      <c r="J23" s="52">
        <v>128</v>
      </c>
      <c r="K23" s="51" t="e">
        <f>(#REF!+#REF!+#REF!+#REF!+#REF!+'1 день '!K81+#REF!+#REF!+#REF!+#REF!)/10</f>
        <v>#REF!</v>
      </c>
      <c r="L23" s="53" t="e">
        <f t="shared" si="2"/>
        <v>#REF!</v>
      </c>
      <c r="M23" s="51" t="e">
        <f t="shared" si="3"/>
        <v>#REF!</v>
      </c>
      <c r="P23" s="12" t="e">
        <f>#REF!</f>
        <v>#REF!</v>
      </c>
      <c r="Q23" s="12" t="e">
        <f>#REF!</f>
        <v>#REF!</v>
      </c>
    </row>
    <row r="24" spans="1:17">
      <c r="A24" s="48" t="s">
        <v>78</v>
      </c>
      <c r="B24" s="45">
        <v>260</v>
      </c>
      <c r="C24" s="45" t="e">
        <f>(#REF!+#REF!+#REF!+#REF!+#REF!+'1 день '!C82+#REF!+#REF!+#REF!+#REF!)/10</f>
        <v>#REF!</v>
      </c>
      <c r="D24" s="49" t="e">
        <f t="shared" si="0"/>
        <v>#REF!</v>
      </c>
      <c r="E24" s="45" t="e">
        <f t="shared" si="1"/>
        <v>#REF!</v>
      </c>
      <c r="F24" s="50"/>
      <c r="G24" s="51"/>
      <c r="H24" s="51"/>
      <c r="I24" s="50" t="s">
        <v>78</v>
      </c>
      <c r="J24" s="52">
        <v>204</v>
      </c>
      <c r="K24" s="51" t="e">
        <f>(#REF!+#REF!+#REF!+#REF!+#REF!+'1 день '!K82+#REF!+#REF!+#REF!+#REF!)/10</f>
        <v>#REF!</v>
      </c>
      <c r="L24" s="53" t="e">
        <f t="shared" si="2"/>
        <v>#REF!</v>
      </c>
      <c r="M24" s="51" t="e">
        <f t="shared" si="3"/>
        <v>#REF!</v>
      </c>
      <c r="P24" s="12" t="e">
        <f>#REF!</f>
        <v>#REF!</v>
      </c>
      <c r="Q24" s="12" t="e">
        <f>#REF!</f>
        <v>#REF!</v>
      </c>
    </row>
    <row r="25" spans="1:17" ht="16.5" customHeight="1">
      <c r="A25" s="48" t="s">
        <v>79</v>
      </c>
      <c r="B25" s="45">
        <v>91.2</v>
      </c>
      <c r="C25" s="45" t="e">
        <f>(#REF!+#REF!+#REF!+#REF!+#REF!+'1 день '!C83+#REF!+#REF!+#REF!+#REF!)/10</f>
        <v>#REF!</v>
      </c>
      <c r="D25" s="49" t="e">
        <f t="shared" si="0"/>
        <v>#REF!</v>
      </c>
      <c r="E25" s="45" t="e">
        <f t="shared" si="1"/>
        <v>#REF!</v>
      </c>
      <c r="F25" s="50"/>
      <c r="G25" s="51"/>
      <c r="H25" s="51"/>
      <c r="I25" s="50" t="s">
        <v>79</v>
      </c>
      <c r="J25" s="52">
        <v>86.4</v>
      </c>
      <c r="K25" s="51" t="e">
        <f>(#REF!+#REF!+#REF!+#REF!+#REF!+'1 день '!K83+#REF!+#REF!+#REF!+#REF!)/10</f>
        <v>#REF!</v>
      </c>
      <c r="L25" s="53" t="e">
        <f t="shared" si="2"/>
        <v>#REF!</v>
      </c>
      <c r="M25" s="51" t="e">
        <f t="shared" si="3"/>
        <v>#REF!</v>
      </c>
      <c r="P25" s="12" t="e">
        <f>#REF!</f>
        <v>#REF!</v>
      </c>
      <c r="Q25" s="12" t="e">
        <f>#REF!</f>
        <v>#REF!</v>
      </c>
    </row>
    <row r="26" spans="1:17" ht="16.5" customHeight="1">
      <c r="A26" s="48" t="s">
        <v>80</v>
      </c>
      <c r="B26" s="45">
        <v>8.8000000000000007</v>
      </c>
      <c r="C26" s="45" t="e">
        <f>(#REF!+#REF!+#REF!+#REF!+#REF!+'1 день '!C84+#REF!+#REF!+#REF!+#REF!)/10</f>
        <v>#REF!</v>
      </c>
      <c r="D26" s="49" t="e">
        <f t="shared" si="0"/>
        <v>#REF!</v>
      </c>
      <c r="E26" s="45" t="e">
        <f t="shared" si="1"/>
        <v>#REF!</v>
      </c>
      <c r="F26" s="50"/>
      <c r="G26" s="51"/>
      <c r="H26" s="51"/>
      <c r="I26" s="50" t="s">
        <v>80</v>
      </c>
      <c r="J26" s="52">
        <v>7.2</v>
      </c>
      <c r="K26" s="51" t="e">
        <f>(#REF!+#REF!+#REF!+#REF!+#REF!+'1 день '!K84+#REF!+#REF!+#REF!+#REF!)/10</f>
        <v>#REF!</v>
      </c>
      <c r="L26" s="53" t="e">
        <f t="shared" si="2"/>
        <v>#REF!</v>
      </c>
      <c r="M26" s="51" t="e">
        <f t="shared" si="3"/>
        <v>#REF!</v>
      </c>
      <c r="P26" s="19" t="e">
        <f>SUM(P16:P25)</f>
        <v>#REF!</v>
      </c>
      <c r="Q26" s="19" t="e">
        <f>SUM(Q16:Q25)</f>
        <v>#REF!</v>
      </c>
    </row>
    <row r="27" spans="1:17">
      <c r="A27" s="48" t="s">
        <v>81</v>
      </c>
      <c r="B27" s="45">
        <v>80</v>
      </c>
      <c r="C27" s="45" t="e">
        <f>(#REF!+#REF!+#REF!+#REF!+#REF!+'1 день '!C85+#REF!+#REF!+#REF!+#REF!)/10</f>
        <v>#REF!</v>
      </c>
      <c r="D27" s="49" t="e">
        <f t="shared" si="0"/>
        <v>#REF!</v>
      </c>
      <c r="E27" s="45" t="e">
        <f t="shared" si="1"/>
        <v>#REF!</v>
      </c>
      <c r="F27" s="50"/>
      <c r="G27" s="51"/>
      <c r="H27" s="51"/>
      <c r="I27" s="50" t="s">
        <v>81</v>
      </c>
      <c r="J27" s="52">
        <v>80</v>
      </c>
      <c r="K27" s="51" t="e">
        <f>(#REF!+#REF!+#REF!+#REF!+#REF!+'1 день '!K85+#REF!+#REF!+#REF!+#REF!)/10</f>
        <v>#REF!</v>
      </c>
      <c r="L27" s="53" t="e">
        <f t="shared" si="2"/>
        <v>#REF!</v>
      </c>
      <c r="M27" s="51" t="e">
        <f t="shared" si="3"/>
        <v>#REF!</v>
      </c>
      <c r="P27" s="12" t="e">
        <f>P26/10</f>
        <v>#REF!</v>
      </c>
      <c r="Q27" s="12" t="e">
        <f>Q26/10</f>
        <v>#REF!</v>
      </c>
    </row>
    <row r="28" spans="1:17">
      <c r="A28" s="48" t="s">
        <v>82</v>
      </c>
      <c r="B28" s="45">
        <v>40</v>
      </c>
      <c r="C28" s="45" t="e">
        <f>(#REF!+#REF!+#REF!+#REF!+#REF!+'1 день '!C86+#REF!+#REF!+#REF!+#REF!)/10</f>
        <v>#REF!</v>
      </c>
      <c r="D28" s="49" t="e">
        <f t="shared" si="0"/>
        <v>#REF!</v>
      </c>
      <c r="E28" s="45" t="e">
        <f t="shared" si="1"/>
        <v>#REF!</v>
      </c>
      <c r="F28" s="50"/>
      <c r="G28" s="51"/>
      <c r="H28" s="51"/>
      <c r="I28" s="50" t="s">
        <v>82</v>
      </c>
      <c r="J28" s="52">
        <v>32</v>
      </c>
      <c r="K28" s="51" t="e">
        <f>(#REF!+#REF!+#REF!+#REF!+#REF!+'1 день '!K86+#REF!+#REF!+#REF!+#REF!)/10</f>
        <v>#REF!</v>
      </c>
      <c r="L28" s="53" t="e">
        <f t="shared" si="2"/>
        <v>#REF!</v>
      </c>
      <c r="M28" s="51" t="e">
        <f t="shared" si="3"/>
        <v>#REF!</v>
      </c>
      <c r="P28" s="12"/>
      <c r="Q28" s="12"/>
    </row>
    <row r="29" spans="1:17" ht="15.75" customHeight="1">
      <c r="A29" s="48" t="s">
        <v>83</v>
      </c>
      <c r="B29" s="45">
        <v>64</v>
      </c>
      <c r="C29" s="45" t="e">
        <f>(#REF!+#REF!+#REF!+#REF!+#REF!+'1 день '!C87+#REF!+#REF!+#REF!+#REF!)/10</f>
        <v>#REF!</v>
      </c>
      <c r="D29" s="49" t="e">
        <f t="shared" si="0"/>
        <v>#REF!</v>
      </c>
      <c r="E29" s="45" t="e">
        <f t="shared" si="1"/>
        <v>#REF!</v>
      </c>
      <c r="F29" s="50"/>
      <c r="G29" s="51"/>
      <c r="H29" s="51"/>
      <c r="I29" s="50" t="s">
        <v>83</v>
      </c>
      <c r="J29" s="52">
        <v>48</v>
      </c>
      <c r="K29" s="51" t="e">
        <f>(#REF!+#REF!+#REF!+#REF!+#REF!+'1 день '!K87+#REF!+#REF!+#REF!+#REF!)/10</f>
        <v>#REF!</v>
      </c>
      <c r="L29" s="53" t="e">
        <f t="shared" si="2"/>
        <v>#REF!</v>
      </c>
      <c r="M29" s="51" t="e">
        <f t="shared" si="3"/>
        <v>#REF!</v>
      </c>
      <c r="P29" s="12"/>
      <c r="Q29" s="12"/>
    </row>
    <row r="30" spans="1:17" ht="15.75" customHeight="1">
      <c r="A30" s="48" t="s">
        <v>84</v>
      </c>
      <c r="B30" s="45">
        <v>34.4</v>
      </c>
      <c r="C30" s="45" t="e">
        <f>(#REF!+#REF!+#REF!+#REF!+#REF!+'1 день '!C88+#REF!+#REF!+#REF!+#REF!)/10</f>
        <v>#REF!</v>
      </c>
      <c r="D30" s="49" t="e">
        <f t="shared" si="0"/>
        <v>#REF!</v>
      </c>
      <c r="E30" s="45" t="e">
        <f t="shared" si="1"/>
        <v>#REF!</v>
      </c>
      <c r="F30" s="50"/>
      <c r="G30" s="51"/>
      <c r="H30" s="51"/>
      <c r="I30" s="50" t="s">
        <v>84</v>
      </c>
      <c r="J30" s="52">
        <v>24</v>
      </c>
      <c r="K30" s="51" t="e">
        <f>(#REF!+#REF!+#REF!+#REF!+#REF!+'1 день '!K88+#REF!+#REF!+#REF!+#REF!)/10</f>
        <v>#REF!</v>
      </c>
      <c r="L30" s="53" t="e">
        <f t="shared" si="2"/>
        <v>#REF!</v>
      </c>
      <c r="M30" s="51" t="e">
        <f t="shared" si="3"/>
        <v>#REF!</v>
      </c>
      <c r="P30" s="12"/>
      <c r="Q30" s="12"/>
    </row>
    <row r="31" spans="1:17" ht="16.5" customHeight="1">
      <c r="A31" s="48" t="s">
        <v>85</v>
      </c>
      <c r="B31" s="45">
        <v>9.6</v>
      </c>
      <c r="C31" s="45" t="e">
        <f>(#REF!+#REF!+#REF!+#REF!+#REF!+'1 день '!C89+#REF!+#REF!+#REF!+#REF!)/10</f>
        <v>#REF!</v>
      </c>
      <c r="D31" s="49" t="e">
        <f t="shared" si="0"/>
        <v>#REF!</v>
      </c>
      <c r="E31" s="45" t="e">
        <f t="shared" si="1"/>
        <v>#REF!</v>
      </c>
      <c r="F31" s="50"/>
      <c r="G31" s="51"/>
      <c r="H31" s="51"/>
      <c r="I31" s="50" t="s">
        <v>85</v>
      </c>
      <c r="J31" s="52">
        <v>6.4</v>
      </c>
      <c r="K31" s="51" t="e">
        <f>(#REF!+#REF!+#REF!+#REF!+#REF!+'1 день '!K89+#REF!+#REF!+#REF!+#REF!)/10</f>
        <v>#REF!</v>
      </c>
      <c r="L31" s="53" t="e">
        <f t="shared" si="2"/>
        <v>#REF!</v>
      </c>
      <c r="M31" s="51" t="e">
        <f t="shared" si="3"/>
        <v>#REF!</v>
      </c>
      <c r="P31" s="12"/>
      <c r="Q31" s="12"/>
    </row>
    <row r="32" spans="1:17">
      <c r="A32" s="48" t="s">
        <v>86</v>
      </c>
      <c r="B32" s="45">
        <v>23.2</v>
      </c>
      <c r="C32" s="45" t="e">
        <f>(#REF!+#REF!+#REF!+#REF!+#REF!+'1 день '!C90+#REF!+#REF!+#REF!+#REF!)/10</f>
        <v>#REF!</v>
      </c>
      <c r="D32" s="49" t="e">
        <f t="shared" si="0"/>
        <v>#REF!</v>
      </c>
      <c r="E32" s="45" t="e">
        <f t="shared" si="1"/>
        <v>#REF!</v>
      </c>
      <c r="F32" s="50"/>
      <c r="G32" s="51"/>
      <c r="H32" s="51"/>
      <c r="I32" s="50" t="s">
        <v>86</v>
      </c>
      <c r="J32" s="52">
        <v>20</v>
      </c>
      <c r="K32" s="51" t="e">
        <f>(#REF!+#REF!+#REF!+#REF!+#REF!+'1 день '!K90+#REF!+#REF!+#REF!+#REF!)/10</f>
        <v>#REF!</v>
      </c>
      <c r="L32" s="53" t="e">
        <f t="shared" si="2"/>
        <v>#REF!</v>
      </c>
      <c r="M32" s="51" t="e">
        <f t="shared" si="3"/>
        <v>#REF!</v>
      </c>
      <c r="P32" s="12"/>
      <c r="Q32" s="12"/>
    </row>
    <row r="33" spans="1:13">
      <c r="A33" s="48" t="s">
        <v>87</v>
      </c>
      <c r="B33" s="45">
        <v>16.8</v>
      </c>
      <c r="C33" s="45" t="e">
        <f>(#REF!+#REF!+#REF!+#REF!+#REF!+'1 день '!C91+#REF!+#REF!+#REF!+#REF!)/10</f>
        <v>#REF!</v>
      </c>
      <c r="D33" s="49" t="e">
        <f t="shared" si="0"/>
        <v>#REF!</v>
      </c>
      <c r="E33" s="45" t="e">
        <f t="shared" si="1"/>
        <v>#REF!</v>
      </c>
      <c r="F33" s="50"/>
      <c r="G33" s="51"/>
      <c r="H33" s="51"/>
      <c r="I33" s="50" t="s">
        <v>87</v>
      </c>
      <c r="J33" s="52">
        <v>14.4</v>
      </c>
      <c r="K33" s="51" t="e">
        <f>(#REF!+#REF!+#REF!+#REF!+#REF!+'1 день '!K91+#REF!+#REF!+#REF!+#REF!)/10</f>
        <v>#REF!</v>
      </c>
      <c r="L33" s="53" t="e">
        <f t="shared" si="2"/>
        <v>#REF!</v>
      </c>
      <c r="M33" s="51" t="e">
        <f t="shared" si="3"/>
        <v>#REF!</v>
      </c>
    </row>
    <row r="34" spans="1:13">
      <c r="A34" s="48" t="s">
        <v>88</v>
      </c>
      <c r="B34" s="45">
        <v>8.8000000000000007</v>
      </c>
      <c r="C34" s="45" t="e">
        <f>(#REF!+#REF!+#REF!+#REF!+#REF!+'1 день '!C92+#REF!+#REF!+#REF!+#REF!)/10</f>
        <v>#REF!</v>
      </c>
      <c r="D34" s="49" t="e">
        <f t="shared" si="0"/>
        <v>#REF!</v>
      </c>
      <c r="E34" s="45" t="e">
        <f t="shared" si="1"/>
        <v>#REF!</v>
      </c>
      <c r="F34" s="50"/>
      <c r="G34" s="51"/>
      <c r="H34" s="51"/>
      <c r="I34" s="50" t="s">
        <v>88</v>
      </c>
      <c r="J34" s="52">
        <v>7.2</v>
      </c>
      <c r="K34" s="51" t="e">
        <f>(#REF!+#REF!+#REF!+#REF!+#REF!+'1 день '!K92+#REF!+#REF!+#REF!+#REF!)/10</f>
        <v>#REF!</v>
      </c>
      <c r="L34" s="53" t="e">
        <f t="shared" si="2"/>
        <v>#REF!</v>
      </c>
      <c r="M34" s="51" t="e">
        <f t="shared" si="3"/>
        <v>#REF!</v>
      </c>
    </row>
    <row r="35" spans="1:13" hidden="1">
      <c r="A35" s="48" t="s">
        <v>89</v>
      </c>
      <c r="B35" s="45">
        <v>0.5</v>
      </c>
      <c r="C35" s="45" t="e">
        <f>(#REF!+#REF!+#REF!+#REF!+#REF!+'1 день '!C93+#REF!+#REF!+#REF!+#REF!)/10</f>
        <v>#REF!</v>
      </c>
      <c r="D35" s="49" t="e">
        <f t="shared" si="0"/>
        <v>#REF!</v>
      </c>
      <c r="E35" s="45" t="e">
        <f t="shared" si="1"/>
        <v>#REF!</v>
      </c>
      <c r="F35" s="50"/>
      <c r="G35" s="51"/>
      <c r="H35" s="51"/>
      <c r="I35" s="50" t="s">
        <v>89</v>
      </c>
      <c r="J35" s="52">
        <v>0.4</v>
      </c>
      <c r="K35" s="51" t="e">
        <f>(#REF!+#REF!+#REF!+#REF!+#REF!+'1 день '!K93+#REF!+#REF!+#REF!+#REF!)/10</f>
        <v>#REF!</v>
      </c>
      <c r="L35" s="53" t="e">
        <f t="shared" si="2"/>
        <v>#REF!</v>
      </c>
      <c r="M35" s="51" t="e">
        <f t="shared" si="3"/>
        <v>#REF!</v>
      </c>
    </row>
    <row r="36" spans="1:13" hidden="1">
      <c r="A36" s="48" t="s">
        <v>90</v>
      </c>
      <c r="B36" s="45">
        <v>0.5</v>
      </c>
      <c r="C36" s="45" t="e">
        <f>(#REF!+#REF!+#REF!+#REF!+#REF!+'1 день '!C94+#REF!+#REF!+#REF!+#REF!)/10</f>
        <v>#REF!</v>
      </c>
      <c r="D36" s="49" t="e">
        <f t="shared" si="0"/>
        <v>#REF!</v>
      </c>
      <c r="E36" s="45" t="e">
        <f t="shared" si="1"/>
        <v>#REF!</v>
      </c>
      <c r="F36" s="50"/>
      <c r="G36" s="51"/>
      <c r="H36" s="51"/>
      <c r="I36" s="50" t="s">
        <v>90</v>
      </c>
      <c r="J36" s="52">
        <v>0.4</v>
      </c>
      <c r="K36" s="51" t="e">
        <f>(#REF!+#REF!+#REF!+#REF!+#REF!+'1 день '!K94+#REF!+#REF!+#REF!+#REF!)/10</f>
        <v>#REF!</v>
      </c>
      <c r="L36" s="53" t="e">
        <f t="shared" si="2"/>
        <v>#REF!</v>
      </c>
      <c r="M36" s="51" t="e">
        <f t="shared" si="3"/>
        <v>#REF!</v>
      </c>
    </row>
    <row r="37" spans="1:13" hidden="1">
      <c r="A37" s="48" t="s">
        <v>91</v>
      </c>
      <c r="B37" s="45">
        <v>1</v>
      </c>
      <c r="C37" s="45" t="e">
        <f>(#REF!+#REF!+#REF!+#REF!+#REF!+'1 день '!C95+#REF!+#REF!+#REF!+#REF!)/10</f>
        <v>#REF!</v>
      </c>
      <c r="D37" s="49" t="e">
        <f t="shared" si="0"/>
        <v>#REF!</v>
      </c>
      <c r="E37" s="45" t="e">
        <f t="shared" si="1"/>
        <v>#REF!</v>
      </c>
      <c r="F37" s="50"/>
      <c r="G37" s="51"/>
      <c r="H37" s="51"/>
      <c r="I37" s="50" t="s">
        <v>91</v>
      </c>
      <c r="J37" s="52">
        <v>0.8</v>
      </c>
      <c r="K37" s="51" t="e">
        <f>(#REF!+#REF!+#REF!+#REF!+#REF!+'1 день '!K95+#REF!+#REF!+#REF!+#REF!)/10</f>
        <v>#REF!</v>
      </c>
      <c r="L37" s="53" t="e">
        <f t="shared" si="2"/>
        <v>#REF!</v>
      </c>
      <c r="M37" s="51" t="e">
        <f t="shared" si="3"/>
        <v>#REF!</v>
      </c>
    </row>
    <row r="38" spans="1:13">
      <c r="A38" s="48" t="s">
        <v>92</v>
      </c>
      <c r="B38" s="45">
        <v>37.6</v>
      </c>
      <c r="C38" s="45" t="e">
        <f>(#REF!+#REF!+#REF!+#REF!+#REF!+'1 день '!C96+#REF!+#REF!+#REF!+#REF!)/10</f>
        <v>#REF!</v>
      </c>
      <c r="D38" s="49" t="e">
        <f t="shared" si="0"/>
        <v>#REF!</v>
      </c>
      <c r="E38" s="45" t="e">
        <f t="shared" si="1"/>
        <v>#REF!</v>
      </c>
      <c r="F38" s="50"/>
      <c r="G38" s="51"/>
      <c r="H38" s="51"/>
      <c r="I38" s="50" t="s">
        <v>92</v>
      </c>
      <c r="J38" s="52">
        <v>29.6</v>
      </c>
      <c r="K38" s="51" t="e">
        <f>(#REF!+#REF!+#REF!+#REF!+#REF!+'1 день '!K96+#REF!+#REF!+#REF!+#REF!)/10</f>
        <v>#REF!</v>
      </c>
      <c r="L38" s="53" t="e">
        <f t="shared" si="2"/>
        <v>#REF!</v>
      </c>
      <c r="M38" s="51" t="e">
        <f t="shared" si="3"/>
        <v>#REF!</v>
      </c>
    </row>
    <row r="39" spans="1:13" hidden="1">
      <c r="A39" s="48" t="s">
        <v>93</v>
      </c>
      <c r="B39" s="45">
        <v>0.4</v>
      </c>
      <c r="C39" s="45" t="e">
        <f>(#REF!+#REF!+#REF!+#REF!+#REF!+'1 день '!C97+#REF!+#REF!+#REF!+#REF!)/10</f>
        <v>#REF!</v>
      </c>
      <c r="D39" s="49" t="e">
        <f t="shared" si="0"/>
        <v>#REF!</v>
      </c>
      <c r="E39" s="45" t="e">
        <f t="shared" si="1"/>
        <v>#REF!</v>
      </c>
      <c r="F39" s="50"/>
      <c r="G39" s="51"/>
      <c r="H39" s="51"/>
      <c r="I39" s="50" t="s">
        <v>93</v>
      </c>
      <c r="J39" s="52">
        <v>0.32</v>
      </c>
      <c r="K39" s="51" t="e">
        <f>(#REF!+#REF!+#REF!+#REF!+#REF!+'1 день '!K97+#REF!+#REF!+#REF!+#REF!)/10</f>
        <v>#REF!</v>
      </c>
      <c r="L39" s="53" t="e">
        <f t="shared" si="2"/>
        <v>#REF!</v>
      </c>
      <c r="M39" s="51" t="e">
        <f t="shared" si="3"/>
        <v>#REF!</v>
      </c>
    </row>
    <row r="51" spans="10:11">
      <c r="J51" t="s">
        <v>124</v>
      </c>
      <c r="K51" t="s">
        <v>125</v>
      </c>
    </row>
    <row r="52" spans="10:11">
      <c r="J52" s="12">
        <v>103.93</v>
      </c>
      <c r="K52" s="12">
        <v>87.98</v>
      </c>
    </row>
    <row r="53" spans="10:11">
      <c r="J53" s="12">
        <v>89.68</v>
      </c>
      <c r="K53" s="12">
        <v>72.790000000000006</v>
      </c>
    </row>
    <row r="54" spans="10:11">
      <c r="J54" s="12">
        <v>88.2</v>
      </c>
      <c r="K54" s="12">
        <v>67.5</v>
      </c>
    </row>
    <row r="55" spans="10:11">
      <c r="J55" s="12">
        <v>103.25</v>
      </c>
      <c r="K55" s="12">
        <v>86.68</v>
      </c>
    </row>
    <row r="56" spans="10:11">
      <c r="J56" s="12">
        <v>123.8</v>
      </c>
      <c r="K56" s="12">
        <v>102.3</v>
      </c>
    </row>
    <row r="57" spans="10:11">
      <c r="J57" s="12">
        <v>102.12</v>
      </c>
      <c r="K57" s="12">
        <v>86.83</v>
      </c>
    </row>
    <row r="58" spans="10:11">
      <c r="J58" s="12">
        <v>104.99</v>
      </c>
      <c r="K58" s="12">
        <v>80.88</v>
      </c>
    </row>
    <row r="59" spans="10:11">
      <c r="J59" s="12">
        <v>79.3</v>
      </c>
      <c r="K59" s="12">
        <v>58.48</v>
      </c>
    </row>
    <row r="60" spans="10:11">
      <c r="J60" s="12">
        <v>85.83</v>
      </c>
      <c r="K60" s="12">
        <v>69.66</v>
      </c>
    </row>
    <row r="61" spans="10:11">
      <c r="J61" s="12">
        <v>105.56</v>
      </c>
      <c r="K61" s="12">
        <v>88.77</v>
      </c>
    </row>
    <row r="62" spans="10:11">
      <c r="J62" s="12">
        <f>SUM(J52:J61)</f>
        <v>986.66000000000008</v>
      </c>
      <c r="K62" s="12">
        <f>SUM(K52:K61)</f>
        <v>801.87</v>
      </c>
    </row>
    <row r="63" spans="10:11">
      <c r="J63" s="12"/>
      <c r="K63" s="12"/>
    </row>
    <row r="64" spans="10:11">
      <c r="J64" s="12">
        <f>J62/10</f>
        <v>98.666000000000011</v>
      </c>
      <c r="K64" s="12">
        <f>K62/10</f>
        <v>80.186999999999998</v>
      </c>
    </row>
  </sheetData>
  <mergeCells count="10">
    <mergeCell ref="B2:B3"/>
    <mergeCell ref="C2:E2"/>
    <mergeCell ref="F2:F3"/>
    <mergeCell ref="A2:A3"/>
    <mergeCell ref="I2:I3"/>
    <mergeCell ref="J2:J3"/>
    <mergeCell ref="K2:M2"/>
    <mergeCell ref="N2:N3"/>
    <mergeCell ref="C1:D1"/>
    <mergeCell ref="K1:L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6"/>
  <sheetViews>
    <sheetView topLeftCell="A36" workbookViewId="0">
      <selection activeCell="A2" sqref="A2:G67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59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s="80" customFormat="1" ht="30">
      <c r="A6" s="97" t="s">
        <v>8</v>
      </c>
      <c r="B6" s="90" t="s">
        <v>212</v>
      </c>
      <c r="C6" s="73">
        <v>130</v>
      </c>
      <c r="D6" s="73">
        <v>8.3699999999999992</v>
      </c>
      <c r="E6" s="73">
        <v>11.22</v>
      </c>
      <c r="F6" s="73">
        <v>4.38</v>
      </c>
      <c r="G6" s="73">
        <v>159.94</v>
      </c>
      <c r="H6" s="79"/>
      <c r="I6" s="19" t="e">
        <f>I7+I13+#REF!</f>
        <v>#REF!</v>
      </c>
      <c r="K6" s="73">
        <v>110</v>
      </c>
      <c r="L6" s="73">
        <f>D6*P6</f>
        <v>7.0823076923076913</v>
      </c>
      <c r="M6" s="73">
        <f>E6*P6</f>
        <v>9.4938461538461549</v>
      </c>
      <c r="N6" s="73">
        <f>F6*P6</f>
        <v>3.7061538461538461</v>
      </c>
      <c r="O6" s="73">
        <f>G6*P6</f>
        <v>135.33384615384614</v>
      </c>
      <c r="P6" s="80">
        <f>K6/C6</f>
        <v>0.84615384615384615</v>
      </c>
      <c r="R6" s="19" t="e">
        <f>R7+R13+#REF!</f>
        <v>#REF!</v>
      </c>
      <c r="V6" s="81" t="s">
        <v>132</v>
      </c>
    </row>
    <row r="7" spans="1:22">
      <c r="A7" s="97"/>
      <c r="B7" s="4" t="s">
        <v>36</v>
      </c>
      <c r="C7" s="25">
        <v>50</v>
      </c>
      <c r="D7" s="25">
        <v>6.35</v>
      </c>
      <c r="E7" s="25">
        <v>5.75</v>
      </c>
      <c r="F7" s="25">
        <v>0.35</v>
      </c>
      <c r="G7" s="25">
        <v>78.5</v>
      </c>
      <c r="H7">
        <v>44</v>
      </c>
      <c r="I7" s="13">
        <f>H7/1000*C7</f>
        <v>2.1999999999999997</v>
      </c>
      <c r="K7" s="25">
        <f>C7*P6</f>
        <v>42.307692307692307</v>
      </c>
      <c r="L7" s="25"/>
      <c r="M7" s="25"/>
      <c r="N7" s="25"/>
      <c r="O7" s="25"/>
      <c r="Q7">
        <v>44</v>
      </c>
      <c r="R7" s="12">
        <f>Q7/1000*K7</f>
        <v>1.8615384615384614</v>
      </c>
    </row>
    <row r="8" spans="1:22">
      <c r="A8" s="97"/>
      <c r="B8" s="4" t="s">
        <v>26</v>
      </c>
      <c r="C8" s="25">
        <v>100</v>
      </c>
      <c r="D8" s="56">
        <v>2</v>
      </c>
      <c r="E8" s="25">
        <v>3</v>
      </c>
      <c r="F8" s="25">
        <v>4</v>
      </c>
      <c r="G8" s="25">
        <v>59</v>
      </c>
      <c r="I8" s="13"/>
      <c r="K8" s="25"/>
      <c r="L8" s="25"/>
      <c r="M8" s="25"/>
      <c r="N8" s="25"/>
      <c r="O8" s="25"/>
      <c r="R8" s="12"/>
    </row>
    <row r="9" spans="1:22">
      <c r="A9" s="97"/>
      <c r="B9" s="4" t="s">
        <v>9</v>
      </c>
      <c r="C9" s="25">
        <v>3</v>
      </c>
      <c r="D9" s="25">
        <v>0.02</v>
      </c>
      <c r="E9" s="25">
        <v>2.4700000000000002</v>
      </c>
      <c r="F9" s="25">
        <v>0.03</v>
      </c>
      <c r="G9" s="25">
        <v>22.44</v>
      </c>
      <c r="I9" s="13"/>
      <c r="K9" s="25"/>
      <c r="L9" s="25"/>
      <c r="M9" s="25"/>
      <c r="N9" s="25"/>
      <c r="O9" s="25"/>
      <c r="R9" s="12"/>
    </row>
    <row r="10" spans="1:22">
      <c r="A10" s="97"/>
      <c r="B10" s="40"/>
      <c r="C10" s="25"/>
      <c r="D10" s="25"/>
      <c r="E10" s="25"/>
      <c r="F10" s="25"/>
      <c r="G10" s="25"/>
      <c r="I10" s="13"/>
      <c r="K10" s="25"/>
      <c r="L10" s="25"/>
      <c r="M10" s="25"/>
      <c r="N10" s="25"/>
      <c r="O10" s="25"/>
      <c r="R10" s="12"/>
    </row>
    <row r="11" spans="1:22" s="80" customFormat="1">
      <c r="A11" s="97"/>
      <c r="B11" s="69" t="s">
        <v>133</v>
      </c>
      <c r="C11" s="73">
        <v>170</v>
      </c>
      <c r="D11" s="73">
        <v>1.5</v>
      </c>
      <c r="E11" s="73">
        <v>1.3</v>
      </c>
      <c r="F11" s="73">
        <v>9.9700000000000006</v>
      </c>
      <c r="G11" s="73">
        <v>39.799999999999997</v>
      </c>
      <c r="I11" s="82"/>
      <c r="K11" s="26"/>
      <c r="L11" s="26"/>
      <c r="M11" s="26"/>
      <c r="N11" s="26"/>
      <c r="O11" s="26"/>
      <c r="R11" s="79"/>
    </row>
    <row r="12" spans="1:22">
      <c r="A12" s="97"/>
      <c r="B12" s="6" t="s">
        <v>37</v>
      </c>
      <c r="C12" s="25">
        <v>1</v>
      </c>
      <c r="D12" s="25"/>
      <c r="E12" s="25"/>
      <c r="F12" s="25"/>
      <c r="G12" s="25"/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23</v>
      </c>
      <c r="C13" s="25">
        <v>10</v>
      </c>
      <c r="D13" s="25"/>
      <c r="E13" s="25"/>
      <c r="F13" s="25">
        <v>9.9700000000000006</v>
      </c>
      <c r="G13" s="25">
        <v>39.799999999999997</v>
      </c>
      <c r="H13" s="13">
        <v>234</v>
      </c>
      <c r="I13" s="13">
        <f t="shared" ref="I13:I19" si="0">H13/1000*C13</f>
        <v>2.3400000000000003</v>
      </c>
      <c r="K13" s="25">
        <f>C13*P6</f>
        <v>8.4615384615384617</v>
      </c>
      <c r="L13" s="25"/>
      <c r="M13" s="25"/>
      <c r="N13" s="25"/>
      <c r="O13" s="25"/>
      <c r="Q13" s="13">
        <v>234</v>
      </c>
      <c r="R13" s="12">
        <f t="shared" ref="R13:R64" si="1">Q13/1000*K13</f>
        <v>1.9800000000000002</v>
      </c>
    </row>
    <row r="14" spans="1:22">
      <c r="A14" s="97"/>
      <c r="B14" s="6" t="s">
        <v>22</v>
      </c>
      <c r="C14" s="25">
        <v>170</v>
      </c>
      <c r="D14" s="25"/>
      <c r="E14" s="25"/>
      <c r="F14" s="25"/>
      <c r="G14" s="25"/>
      <c r="H14" s="12"/>
      <c r="I14" s="34" t="e">
        <f>I15+I16+#REF!+#REF!</f>
        <v>#REF!</v>
      </c>
      <c r="K14" s="33">
        <v>150</v>
      </c>
      <c r="L14" s="33">
        <f>D14*P14</f>
        <v>0</v>
      </c>
      <c r="M14" s="33">
        <f>E14*P14</f>
        <v>0</v>
      </c>
      <c r="N14" s="33">
        <f>F14*P14</f>
        <v>0</v>
      </c>
      <c r="O14" s="33">
        <f>G14*P14</f>
        <v>0</v>
      </c>
      <c r="P14">
        <f>K14/C14</f>
        <v>0.88235294117647056</v>
      </c>
      <c r="Q14" s="12"/>
      <c r="R14" s="19" t="e">
        <f>R15+R16+#REF!+#REF!</f>
        <v>#REF!</v>
      </c>
    </row>
    <row r="15" spans="1:22" s="80" customFormat="1" ht="30">
      <c r="A15" s="97"/>
      <c r="B15" s="68" t="s">
        <v>105</v>
      </c>
      <c r="C15" s="73">
        <v>40</v>
      </c>
      <c r="D15" s="73">
        <f>7.5/100*C15</f>
        <v>3</v>
      </c>
      <c r="E15" s="73">
        <f>2.9/100*C15</f>
        <v>1.1599999999999999</v>
      </c>
      <c r="F15" s="73">
        <f>51.4/100*C15</f>
        <v>20.560000000000002</v>
      </c>
      <c r="G15" s="73">
        <f>262/100*C15</f>
        <v>104.80000000000001</v>
      </c>
      <c r="H15" s="79">
        <v>265</v>
      </c>
      <c r="I15" s="82">
        <f t="shared" si="0"/>
        <v>10.600000000000001</v>
      </c>
      <c r="K15" s="26">
        <f>C15*P14</f>
        <v>35.294117647058826</v>
      </c>
      <c r="L15" s="26"/>
      <c r="M15" s="26"/>
      <c r="N15" s="26"/>
      <c r="O15" s="26"/>
      <c r="Q15" s="79">
        <v>265</v>
      </c>
      <c r="R15" s="79">
        <f t="shared" si="1"/>
        <v>9.3529411764705888</v>
      </c>
    </row>
    <row r="16" spans="1:22" s="80" customFormat="1">
      <c r="A16" s="97"/>
      <c r="B16" s="68" t="s">
        <v>162</v>
      </c>
      <c r="C16" s="73">
        <v>20</v>
      </c>
      <c r="D16" s="73">
        <v>4.5999999999999996</v>
      </c>
      <c r="E16" s="73">
        <v>5.8</v>
      </c>
      <c r="F16" s="73">
        <f>0.8/100*C16</f>
        <v>0.16</v>
      </c>
      <c r="G16" s="73">
        <v>72.400000000000006</v>
      </c>
      <c r="H16" s="79"/>
      <c r="I16" s="82">
        <f t="shared" si="0"/>
        <v>0</v>
      </c>
      <c r="K16" s="26">
        <f>C16*P14</f>
        <v>17.647058823529413</v>
      </c>
      <c r="L16" s="26"/>
      <c r="M16" s="26"/>
      <c r="N16" s="26"/>
      <c r="O16" s="26"/>
      <c r="Q16" s="79"/>
      <c r="R16" s="79">
        <f t="shared" si="1"/>
        <v>0</v>
      </c>
    </row>
    <row r="17" spans="1:18" hidden="1">
      <c r="A17" s="97"/>
      <c r="B17" s="32"/>
      <c r="C17" s="33"/>
      <c r="D17" s="33"/>
      <c r="E17" s="33"/>
      <c r="F17" s="33"/>
      <c r="G17" s="33"/>
      <c r="H17" s="12"/>
      <c r="I17" s="34">
        <f t="shared" si="0"/>
        <v>0</v>
      </c>
      <c r="K17" s="33"/>
      <c r="L17" s="33"/>
      <c r="M17" s="33"/>
      <c r="N17" s="33"/>
      <c r="O17" s="33"/>
      <c r="Q17" s="12"/>
      <c r="R17" s="19">
        <f t="shared" si="1"/>
        <v>0</v>
      </c>
    </row>
    <row r="18" spans="1:18" hidden="1">
      <c r="A18" s="97"/>
      <c r="B18" s="3"/>
      <c r="C18" s="25"/>
      <c r="D18" s="25"/>
      <c r="E18" s="25"/>
      <c r="F18" s="25"/>
      <c r="G18" s="25"/>
      <c r="H18" s="15"/>
      <c r="I18" s="16">
        <f t="shared" si="0"/>
        <v>0</v>
      </c>
      <c r="K18" s="25" t="e">
        <f>C18*#REF!</f>
        <v>#REF!</v>
      </c>
      <c r="L18" s="25"/>
      <c r="M18" s="25"/>
      <c r="N18" s="25"/>
      <c r="O18" s="25"/>
      <c r="Q18" s="15"/>
      <c r="R18" s="12" t="e">
        <f t="shared" si="1"/>
        <v>#REF!</v>
      </c>
    </row>
    <row r="19" spans="1:18" hidden="1">
      <c r="A19" s="97"/>
      <c r="B19" s="3"/>
      <c r="C19" s="25"/>
      <c r="D19" s="25"/>
      <c r="E19" s="25"/>
      <c r="F19" s="25"/>
      <c r="G19" s="25"/>
      <c r="H19" s="15"/>
      <c r="I19" s="16">
        <f t="shared" si="0"/>
        <v>0</v>
      </c>
      <c r="K19" s="25" t="e">
        <f>C19*#REF!</f>
        <v>#REF!</v>
      </c>
      <c r="L19" s="25"/>
      <c r="M19" s="25"/>
      <c r="N19" s="25"/>
      <c r="O19" s="25"/>
      <c r="Q19" s="15"/>
      <c r="R19" s="12" t="e">
        <f t="shared" si="1"/>
        <v>#REF!</v>
      </c>
    </row>
    <row r="20" spans="1:18">
      <c r="A20" s="96" t="s">
        <v>11</v>
      </c>
      <c r="B20" s="96"/>
      <c r="C20" s="21">
        <f>C6+C11+C15+C16</f>
        <v>360</v>
      </c>
      <c r="D20" s="21">
        <f>D6+D11+D15+D16</f>
        <v>17.47</v>
      </c>
      <c r="E20" s="21">
        <f>E6+E11+E15+E16</f>
        <v>19.48</v>
      </c>
      <c r="F20" s="21">
        <f>F6+F11+F15+F16</f>
        <v>35.07</v>
      </c>
      <c r="G20" s="21">
        <f>G6+G11+G15+G16</f>
        <v>376.94000000000005</v>
      </c>
      <c r="H20" s="13"/>
      <c r="I20" s="22" t="e">
        <f>I6+I14+#REF!+I17</f>
        <v>#REF!</v>
      </c>
      <c r="K20" s="21" t="e">
        <f>K6+K14+#REF!+K17</f>
        <v>#REF!</v>
      </c>
      <c r="L20" s="21">
        <f>SUM(L6:L19)</f>
        <v>7.0823076923076913</v>
      </c>
      <c r="M20" s="21">
        <f t="shared" ref="M20:O20" si="2">SUM(M6:M19)</f>
        <v>9.4938461538461549</v>
      </c>
      <c r="N20" s="21">
        <f t="shared" si="2"/>
        <v>3.7061538461538461</v>
      </c>
      <c r="O20" s="21">
        <f t="shared" si="2"/>
        <v>135.33384615384614</v>
      </c>
      <c r="Q20" s="13"/>
      <c r="R20" s="22" t="e">
        <f>R6+R14+#REF!+R17</f>
        <v>#REF!</v>
      </c>
    </row>
    <row r="21" spans="1:18" ht="30">
      <c r="A21" s="5" t="s">
        <v>12</v>
      </c>
      <c r="B21" s="74" t="s">
        <v>193</v>
      </c>
      <c r="C21" s="67">
        <v>150</v>
      </c>
      <c r="D21" s="67">
        <v>0.6</v>
      </c>
      <c r="E21" s="67">
        <v>0.45</v>
      </c>
      <c r="F21" s="67">
        <v>16.350000000000001</v>
      </c>
      <c r="G21" s="67">
        <v>63</v>
      </c>
      <c r="H21" s="15">
        <v>41</v>
      </c>
      <c r="I21" s="12">
        <f t="shared" ref="I21" si="3">H21/1000*C21</f>
        <v>6.15</v>
      </c>
      <c r="K21" s="33">
        <v>160</v>
      </c>
      <c r="L21" s="33">
        <f>D21*P21</f>
        <v>0.64</v>
      </c>
      <c r="M21" s="33">
        <f>E21*P21</f>
        <v>0.48</v>
      </c>
      <c r="N21" s="33">
        <f>F21*P21</f>
        <v>17.440000000000001</v>
      </c>
      <c r="O21" s="33">
        <f>G21*P21</f>
        <v>67.2</v>
      </c>
      <c r="P21">
        <f>K21/C21</f>
        <v>1.0666666666666667</v>
      </c>
      <c r="Q21" s="15">
        <v>41</v>
      </c>
      <c r="R21" s="12">
        <f t="shared" si="1"/>
        <v>6.5600000000000005</v>
      </c>
    </row>
    <row r="22" spans="1:18">
      <c r="A22" s="96" t="s">
        <v>11</v>
      </c>
      <c r="B22" s="96"/>
      <c r="C22" s="26">
        <f>C21</f>
        <v>150</v>
      </c>
      <c r="D22" s="26">
        <f>D21</f>
        <v>0.6</v>
      </c>
      <c r="E22" s="26">
        <f t="shared" ref="E22:G22" si="4">E21</f>
        <v>0.45</v>
      </c>
      <c r="F22" s="26">
        <f t="shared" si="4"/>
        <v>16.350000000000001</v>
      </c>
      <c r="G22" s="26">
        <f t="shared" si="4"/>
        <v>63</v>
      </c>
      <c r="H22" s="12"/>
      <c r="I22" s="22">
        <f>SUM(I21)</f>
        <v>6.15</v>
      </c>
      <c r="K22" s="26">
        <v>150</v>
      </c>
      <c r="L22" s="26">
        <f>L21</f>
        <v>0.64</v>
      </c>
      <c r="M22" s="26">
        <f t="shared" ref="M22:O22" si="5">M21</f>
        <v>0.48</v>
      </c>
      <c r="N22" s="26">
        <f t="shared" si="5"/>
        <v>17.440000000000001</v>
      </c>
      <c r="O22" s="26">
        <f t="shared" si="5"/>
        <v>67.2</v>
      </c>
      <c r="Q22" s="12"/>
      <c r="R22" s="22">
        <f>SUM(R21)</f>
        <v>6.5600000000000005</v>
      </c>
    </row>
    <row r="23" spans="1:18" ht="45">
      <c r="A23" s="98" t="s">
        <v>24</v>
      </c>
      <c r="B23" s="74" t="s">
        <v>167</v>
      </c>
      <c r="C23" s="73">
        <v>125</v>
      </c>
      <c r="D23" s="73">
        <v>1.54</v>
      </c>
      <c r="E23" s="73">
        <v>0.22</v>
      </c>
      <c r="F23" s="73">
        <v>8.32</v>
      </c>
      <c r="G23" s="73">
        <v>106.8</v>
      </c>
      <c r="H23" s="12"/>
      <c r="I23" s="19">
        <f>I24+I25+I44+I45+I46</f>
        <v>15.959999999999999</v>
      </c>
      <c r="K23" s="33">
        <v>50</v>
      </c>
      <c r="L23" s="33">
        <f>D23*P23</f>
        <v>0.6160000000000001</v>
      </c>
      <c r="M23" s="33">
        <f>E23*P23</f>
        <v>8.8000000000000009E-2</v>
      </c>
      <c r="N23" s="33">
        <f>F23*P23</f>
        <v>3.3280000000000003</v>
      </c>
      <c r="O23" s="33">
        <f>G23*P23</f>
        <v>42.72</v>
      </c>
      <c r="P23">
        <f>K23/C23</f>
        <v>0.4</v>
      </c>
      <c r="Q23" s="12"/>
      <c r="R23" s="19">
        <f>R24+R25+R44+R45+R46</f>
        <v>6.3840000000000003</v>
      </c>
    </row>
    <row r="24" spans="1:18">
      <c r="A24" s="99"/>
      <c r="B24" s="6" t="s">
        <v>15</v>
      </c>
      <c r="C24" s="25">
        <v>100</v>
      </c>
      <c r="D24" s="25">
        <v>1.3</v>
      </c>
      <c r="E24" s="25">
        <v>0.1</v>
      </c>
      <c r="F24" s="25">
        <v>7</v>
      </c>
      <c r="G24" s="25">
        <v>33</v>
      </c>
      <c r="H24" s="12">
        <v>52</v>
      </c>
      <c r="I24" s="12">
        <f t="shared" ref="I24:I47" si="6">H24/1000*C24</f>
        <v>5.2</v>
      </c>
      <c r="K24" s="25">
        <f>C24*P23</f>
        <v>40</v>
      </c>
      <c r="L24" s="25"/>
      <c r="M24" s="25"/>
      <c r="N24" s="25"/>
      <c r="O24" s="25"/>
      <c r="Q24" s="12">
        <v>52</v>
      </c>
      <c r="R24" s="12">
        <f t="shared" si="1"/>
        <v>2.08</v>
      </c>
    </row>
    <row r="25" spans="1:18" ht="30">
      <c r="A25" s="99"/>
      <c r="B25" s="6" t="s">
        <v>168</v>
      </c>
      <c r="C25" s="25">
        <v>60</v>
      </c>
      <c r="D25" s="25">
        <v>0.24</v>
      </c>
      <c r="E25" s="25">
        <v>0.12</v>
      </c>
      <c r="F25" s="25">
        <v>1.32</v>
      </c>
      <c r="G25" s="25">
        <v>73.8</v>
      </c>
      <c r="H25" s="12">
        <v>61</v>
      </c>
      <c r="I25" s="12">
        <f t="shared" si="6"/>
        <v>3.66</v>
      </c>
      <c r="K25" s="25">
        <f>C25*P23</f>
        <v>24</v>
      </c>
      <c r="L25" s="25"/>
      <c r="M25" s="25"/>
      <c r="N25" s="25"/>
      <c r="O25" s="25"/>
      <c r="Q25" s="12">
        <v>61</v>
      </c>
      <c r="R25" s="12">
        <f t="shared" si="1"/>
        <v>1.464</v>
      </c>
    </row>
    <row r="26" spans="1:18" s="80" customFormat="1" ht="30">
      <c r="A26" s="99"/>
      <c r="B26" s="70" t="s">
        <v>169</v>
      </c>
      <c r="C26" s="73">
        <v>250</v>
      </c>
      <c r="D26" s="26">
        <v>8.11</v>
      </c>
      <c r="E26" s="26">
        <v>6.45</v>
      </c>
      <c r="F26" s="26">
        <v>35.700000000000003</v>
      </c>
      <c r="G26" s="26">
        <v>392.48</v>
      </c>
      <c r="H26" s="79"/>
      <c r="I26" s="79"/>
      <c r="K26" s="26"/>
      <c r="L26" s="26"/>
      <c r="M26" s="26"/>
      <c r="N26" s="26"/>
      <c r="O26" s="26"/>
      <c r="Q26" s="79"/>
      <c r="R26" s="79"/>
    </row>
    <row r="27" spans="1:18">
      <c r="A27" s="99"/>
      <c r="B27" s="6" t="s">
        <v>46</v>
      </c>
      <c r="C27" s="25">
        <v>100</v>
      </c>
      <c r="D27" s="25">
        <v>1.7</v>
      </c>
      <c r="E27" s="25">
        <v>0</v>
      </c>
      <c r="F27" s="25">
        <v>10.8</v>
      </c>
      <c r="G27" s="25">
        <v>48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6" t="s">
        <v>15</v>
      </c>
      <c r="C28" s="25">
        <v>10</v>
      </c>
      <c r="D28" s="25">
        <v>0.13</v>
      </c>
      <c r="E28" s="25">
        <v>0.01</v>
      </c>
      <c r="F28" s="25">
        <v>0.7</v>
      </c>
      <c r="G28" s="25">
        <v>3.3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6" t="s">
        <v>16</v>
      </c>
      <c r="C29" s="25">
        <v>5</v>
      </c>
      <c r="D29" s="25">
        <v>0.09</v>
      </c>
      <c r="E29" s="25">
        <v>0</v>
      </c>
      <c r="F29" s="25">
        <v>0.47</v>
      </c>
      <c r="G29" s="25">
        <v>2.15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30</v>
      </c>
      <c r="C30" s="25">
        <v>100</v>
      </c>
      <c r="D30" s="25">
        <v>2</v>
      </c>
      <c r="E30" s="25">
        <v>0.1</v>
      </c>
      <c r="F30" s="25">
        <v>19.7</v>
      </c>
      <c r="G30" s="25">
        <v>83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39</v>
      </c>
      <c r="C31" s="25">
        <v>250</v>
      </c>
      <c r="D31" s="25">
        <v>3.72</v>
      </c>
      <c r="E31" s="25">
        <v>1.34</v>
      </c>
      <c r="F31" s="25">
        <v>2.84</v>
      </c>
      <c r="G31" s="25">
        <v>195.1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42</v>
      </c>
      <c r="C32" s="25">
        <v>5</v>
      </c>
      <c r="D32" s="25">
        <v>0.17</v>
      </c>
      <c r="E32" s="25"/>
      <c r="F32" s="25">
        <v>0.89</v>
      </c>
      <c r="G32" s="25">
        <v>4.4000000000000004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19</v>
      </c>
      <c r="C33" s="25">
        <v>10</v>
      </c>
      <c r="D33" s="25">
        <v>0.3</v>
      </c>
      <c r="E33" s="25">
        <v>1</v>
      </c>
      <c r="F33" s="25">
        <v>0.3</v>
      </c>
      <c r="G33" s="25">
        <v>20.6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>
      <c r="A34" s="99"/>
      <c r="B34" s="6" t="s">
        <v>13</v>
      </c>
      <c r="C34" s="25">
        <v>4</v>
      </c>
      <c r="D34" s="25"/>
      <c r="E34" s="25">
        <v>4</v>
      </c>
      <c r="F34" s="25"/>
      <c r="G34" s="25">
        <v>35.93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 s="80" customFormat="1" ht="30">
      <c r="A35" s="99"/>
      <c r="B35" s="70" t="s">
        <v>128</v>
      </c>
      <c r="C35" s="73">
        <v>180</v>
      </c>
      <c r="D35" s="26">
        <v>23.76</v>
      </c>
      <c r="E35" s="26">
        <v>20.100000000000001</v>
      </c>
      <c r="F35" s="26">
        <v>28.52</v>
      </c>
      <c r="G35" s="26">
        <v>386.62</v>
      </c>
      <c r="H35" s="79"/>
      <c r="I35" s="79"/>
      <c r="K35" s="26"/>
      <c r="L35" s="26"/>
      <c r="M35" s="26"/>
      <c r="N35" s="26"/>
      <c r="O35" s="26"/>
      <c r="Q35" s="79"/>
      <c r="R35" s="79"/>
    </row>
    <row r="36" spans="1:18">
      <c r="A36" s="99"/>
      <c r="B36" s="6" t="s">
        <v>170</v>
      </c>
      <c r="C36" s="25">
        <v>100</v>
      </c>
      <c r="D36" s="25">
        <v>16</v>
      </c>
      <c r="E36" s="25">
        <v>14</v>
      </c>
      <c r="F36" s="25"/>
      <c r="G36" s="25">
        <v>190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 ht="30">
      <c r="A37" s="99"/>
      <c r="B37" s="6" t="s">
        <v>14</v>
      </c>
      <c r="C37" s="25">
        <v>110</v>
      </c>
      <c r="D37" s="25">
        <v>1.98</v>
      </c>
      <c r="E37" s="25"/>
      <c r="F37" s="25">
        <v>5.94</v>
      </c>
      <c r="G37" s="25">
        <v>30.8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20</v>
      </c>
      <c r="C38" s="25">
        <v>20</v>
      </c>
      <c r="D38" s="25">
        <v>1.4</v>
      </c>
      <c r="E38" s="25">
        <v>0.12</v>
      </c>
      <c r="F38" s="25">
        <v>14.74</v>
      </c>
      <c r="G38" s="25">
        <v>64.599999999999994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16</v>
      </c>
      <c r="C39" s="25">
        <v>10</v>
      </c>
      <c r="D39" s="25">
        <v>0.17</v>
      </c>
      <c r="E39" s="25">
        <v>0</v>
      </c>
      <c r="F39" s="25">
        <v>0.95</v>
      </c>
      <c r="G39" s="25">
        <v>4.3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6" t="s">
        <v>13</v>
      </c>
      <c r="C40" s="25">
        <v>3</v>
      </c>
      <c r="D40" s="25"/>
      <c r="E40" s="25">
        <v>3</v>
      </c>
      <c r="F40" s="25"/>
      <c r="G40" s="25">
        <v>26.94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42</v>
      </c>
      <c r="C41" s="25">
        <v>5</v>
      </c>
      <c r="D41" s="25">
        <v>0.17</v>
      </c>
      <c r="E41" s="25"/>
      <c r="F41" s="25">
        <v>0.89</v>
      </c>
      <c r="G41" s="25">
        <v>4.4000000000000004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>
      <c r="A42" s="99"/>
      <c r="B42" s="6" t="s">
        <v>36</v>
      </c>
      <c r="C42" s="25">
        <v>0.25</v>
      </c>
      <c r="D42" s="25">
        <v>3.17</v>
      </c>
      <c r="E42" s="25">
        <v>2.88</v>
      </c>
      <c r="F42" s="25">
        <v>0.18</v>
      </c>
      <c r="G42" s="25">
        <v>39.25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171</v>
      </c>
      <c r="C43" s="25">
        <v>7</v>
      </c>
      <c r="D43" s="25">
        <v>0.74</v>
      </c>
      <c r="E43" s="25">
        <v>0.09</v>
      </c>
      <c r="F43" s="25">
        <v>5.12</v>
      </c>
      <c r="G43" s="25">
        <v>23.03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9"/>
      <c r="B44" s="6" t="s">
        <v>15</v>
      </c>
      <c r="C44" s="25">
        <v>10</v>
      </c>
      <c r="D44" s="25">
        <v>0.13</v>
      </c>
      <c r="E44" s="25">
        <v>0.01</v>
      </c>
      <c r="F44" s="25">
        <v>0.7</v>
      </c>
      <c r="G44" s="25">
        <v>3.3</v>
      </c>
      <c r="H44" s="12">
        <v>39</v>
      </c>
      <c r="I44" s="12">
        <f t="shared" si="6"/>
        <v>0.39</v>
      </c>
      <c r="K44" s="25">
        <f>C44*P23</f>
        <v>4</v>
      </c>
      <c r="L44" s="25"/>
      <c r="M44" s="25"/>
      <c r="N44" s="25"/>
      <c r="O44" s="25"/>
      <c r="Q44" s="12">
        <v>39</v>
      </c>
      <c r="R44" s="12">
        <f t="shared" si="1"/>
        <v>0.156</v>
      </c>
    </row>
    <row r="45" spans="1:18" s="80" customFormat="1" ht="30">
      <c r="A45" s="99"/>
      <c r="B45" s="70" t="s">
        <v>101</v>
      </c>
      <c r="C45" s="73">
        <v>170</v>
      </c>
      <c r="D45" s="73">
        <v>0.36</v>
      </c>
      <c r="E45" s="73">
        <v>0</v>
      </c>
      <c r="F45" s="73">
        <v>14.58</v>
      </c>
      <c r="G45" s="73">
        <v>58.84</v>
      </c>
      <c r="H45" s="79">
        <v>37</v>
      </c>
      <c r="I45" s="79">
        <f t="shared" si="6"/>
        <v>6.29</v>
      </c>
      <c r="K45" s="26">
        <f>C45*P23</f>
        <v>68</v>
      </c>
      <c r="L45" s="26"/>
      <c r="M45" s="26"/>
      <c r="N45" s="26"/>
      <c r="O45" s="26"/>
      <c r="Q45" s="79">
        <v>37</v>
      </c>
      <c r="R45" s="79">
        <f t="shared" si="1"/>
        <v>2.516</v>
      </c>
    </row>
    <row r="46" spans="1:18">
      <c r="A46" s="99"/>
      <c r="B46" s="6" t="s">
        <v>40</v>
      </c>
      <c r="C46" s="25">
        <v>7</v>
      </c>
      <c r="D46" s="25">
        <v>0.36</v>
      </c>
      <c r="E46" s="25"/>
      <c r="F46" s="25">
        <v>4.6100000000000003</v>
      </c>
      <c r="G46" s="25">
        <v>19.04</v>
      </c>
      <c r="H46" s="12">
        <v>60</v>
      </c>
      <c r="I46" s="12">
        <f t="shared" si="6"/>
        <v>0.42</v>
      </c>
      <c r="K46" s="25">
        <f>C46*P23</f>
        <v>2.8000000000000003</v>
      </c>
      <c r="L46" s="25"/>
      <c r="M46" s="25"/>
      <c r="N46" s="25"/>
      <c r="O46" s="25"/>
      <c r="Q46" s="12">
        <v>60</v>
      </c>
      <c r="R46" s="12">
        <f t="shared" si="1"/>
        <v>0.16800000000000001</v>
      </c>
    </row>
    <row r="47" spans="1:18">
      <c r="A47" s="99"/>
      <c r="B47" s="6" t="s">
        <v>23</v>
      </c>
      <c r="C47" s="25">
        <v>10</v>
      </c>
      <c r="D47" s="25"/>
      <c r="E47" s="25"/>
      <c r="F47" s="25">
        <v>9.9700000000000006</v>
      </c>
      <c r="G47" s="25">
        <v>39.799999999999997</v>
      </c>
      <c r="H47" s="12"/>
      <c r="I47" s="12">
        <f t="shared" si="6"/>
        <v>0</v>
      </c>
      <c r="K47" s="25">
        <f>C47*P23</f>
        <v>4</v>
      </c>
      <c r="L47" s="25"/>
      <c r="M47" s="25"/>
      <c r="N47" s="25"/>
      <c r="O47" s="25"/>
      <c r="Q47" s="12"/>
      <c r="R47" s="12">
        <f t="shared" si="1"/>
        <v>0</v>
      </c>
    </row>
    <row r="48" spans="1:18">
      <c r="A48" s="99"/>
      <c r="B48" s="6" t="s">
        <v>22</v>
      </c>
      <c r="C48" s="25">
        <v>170</v>
      </c>
      <c r="D48" s="25"/>
      <c r="E48" s="25"/>
      <c r="F48" s="25"/>
      <c r="G48" s="25"/>
      <c r="H48" s="12"/>
      <c r="I48" s="12"/>
      <c r="K48" s="25">
        <f>C48*P23</f>
        <v>68</v>
      </c>
      <c r="L48" s="25"/>
      <c r="M48" s="25"/>
      <c r="N48" s="25"/>
      <c r="O48" s="25"/>
      <c r="Q48" s="12"/>
      <c r="R48" s="12">
        <f t="shared" si="1"/>
        <v>0</v>
      </c>
    </row>
    <row r="49" spans="1:18" ht="30">
      <c r="A49" s="99"/>
      <c r="B49" s="75" t="s">
        <v>123</v>
      </c>
      <c r="C49" s="73">
        <v>40</v>
      </c>
      <c r="D49" s="73">
        <v>2.64</v>
      </c>
      <c r="E49" s="73">
        <v>0.48</v>
      </c>
      <c r="F49" s="73">
        <v>13.36</v>
      </c>
      <c r="G49" s="73">
        <v>69.599999999999994</v>
      </c>
      <c r="H49" s="12"/>
      <c r="I49" s="18" t="e">
        <f>#REF!+#REF!+#REF!+#REF!+#REF!+#REF!+#REF!+#REF!</f>
        <v>#REF!</v>
      </c>
      <c r="K49" s="33">
        <v>150</v>
      </c>
      <c r="L49" s="33">
        <f>D49*P49</f>
        <v>9.9</v>
      </c>
      <c r="M49" s="33">
        <f>E49*P49</f>
        <v>1.7999999999999998</v>
      </c>
      <c r="N49" s="33">
        <f>F49*P49</f>
        <v>50.099999999999994</v>
      </c>
      <c r="O49" s="33">
        <f>G49*P49</f>
        <v>261</v>
      </c>
      <c r="P49">
        <f>K49/C49</f>
        <v>3.75</v>
      </c>
      <c r="Q49" s="12"/>
      <c r="R49" s="18" t="e">
        <f>#REF!+#REF!+#REF!+#REF!+#REF!+#REF!+#REF!+#REF!</f>
        <v>#REF!</v>
      </c>
    </row>
    <row r="50" spans="1:18">
      <c r="A50" s="96" t="s">
        <v>11</v>
      </c>
      <c r="B50" s="96"/>
      <c r="C50" s="27">
        <f>C23+C26+C35+C45+C49</f>
        <v>765</v>
      </c>
      <c r="D50" s="27">
        <f>D23+D26+D35+D45+D49</f>
        <v>36.409999999999997</v>
      </c>
      <c r="E50" s="27">
        <f>E23+E26+E35+E49</f>
        <v>27.250000000000004</v>
      </c>
      <c r="F50" s="27">
        <f>F23+F26+F35+F45+F49</f>
        <v>100.48</v>
      </c>
      <c r="G50" s="27">
        <f>G23+G26+G35+G45+G49</f>
        <v>1014.3400000000001</v>
      </c>
      <c r="H50" s="12"/>
      <c r="I50" s="21" t="e">
        <f>#REF!+#REF!+#REF!+I49+I23</f>
        <v>#REF!</v>
      </c>
      <c r="K50" s="27" t="e">
        <f>K23+K49+#REF!+#REF!+#REF!</f>
        <v>#REF!</v>
      </c>
      <c r="L50" s="27">
        <f>SUM(L23:L49)</f>
        <v>10.516</v>
      </c>
      <c r="M50" s="27">
        <f>SUM(M23:M49)</f>
        <v>1.8879999999999999</v>
      </c>
      <c r="N50" s="27">
        <f>SUM(N23:N49)</f>
        <v>53.427999999999997</v>
      </c>
      <c r="O50" s="27" t="e">
        <f>O23+O49+#REF!+#REF!</f>
        <v>#REF!</v>
      </c>
      <c r="Q50" s="12"/>
      <c r="R50" s="21" t="e">
        <f>#REF!+#REF!+#REF!+R49+R23</f>
        <v>#REF!</v>
      </c>
    </row>
    <row r="51" spans="1:18" ht="45">
      <c r="A51" s="98" t="s">
        <v>28</v>
      </c>
      <c r="B51" s="70" t="s">
        <v>172</v>
      </c>
      <c r="C51" s="73">
        <v>150</v>
      </c>
      <c r="D51" s="73">
        <v>12.03</v>
      </c>
      <c r="E51" s="73">
        <v>10.6</v>
      </c>
      <c r="F51" s="73">
        <v>68.760000000000005</v>
      </c>
      <c r="G51" s="73">
        <v>392.63</v>
      </c>
      <c r="H51" s="12"/>
      <c r="I51" s="18" t="e">
        <f>I52+I57+I58+#REF!+#REF!</f>
        <v>#REF!</v>
      </c>
      <c r="K51" s="33">
        <v>98</v>
      </c>
      <c r="L51" s="33">
        <f>D51*P51</f>
        <v>7.8595999999999995</v>
      </c>
      <c r="M51" s="33">
        <f>E51*P51</f>
        <v>6.9253333333333327</v>
      </c>
      <c r="N51" s="33">
        <f>F51*P51</f>
        <v>44.923200000000001</v>
      </c>
      <c r="O51" s="33">
        <f>G51*P51</f>
        <v>256.51826666666665</v>
      </c>
      <c r="P51">
        <f>K51/C51</f>
        <v>0.65333333333333332</v>
      </c>
      <c r="Q51" s="12"/>
      <c r="R51" s="18" t="e">
        <f>R52+R57+R58+#REF!+#REF!</f>
        <v>#REF!</v>
      </c>
    </row>
    <row r="52" spans="1:18">
      <c r="A52" s="99"/>
      <c r="B52" s="6" t="s">
        <v>33</v>
      </c>
      <c r="C52" s="25">
        <v>70</v>
      </c>
      <c r="D52" s="25">
        <v>7.42</v>
      </c>
      <c r="E52" s="25">
        <v>0.91</v>
      </c>
      <c r="F52" s="25">
        <v>51.24</v>
      </c>
      <c r="G52" s="25">
        <v>230.3</v>
      </c>
      <c r="H52" s="12">
        <v>24</v>
      </c>
      <c r="I52" s="16">
        <f t="shared" ref="I52:I64" si="7">H52/1000*C52</f>
        <v>1.68</v>
      </c>
      <c r="K52" s="25">
        <f>C52*P51</f>
        <v>45.733333333333334</v>
      </c>
      <c r="L52" s="25"/>
      <c r="M52" s="25"/>
      <c r="N52" s="25"/>
      <c r="O52" s="25"/>
      <c r="Q52" s="12">
        <v>24</v>
      </c>
      <c r="R52" s="12">
        <f t="shared" si="1"/>
        <v>1.0976000000000001</v>
      </c>
    </row>
    <row r="53" spans="1:18">
      <c r="A53" s="99"/>
      <c r="B53" s="6" t="s">
        <v>26</v>
      </c>
      <c r="C53" s="25">
        <v>60</v>
      </c>
      <c r="D53" s="25">
        <v>1.2</v>
      </c>
      <c r="E53" s="25">
        <v>1.8</v>
      </c>
      <c r="F53" s="25">
        <v>2.4</v>
      </c>
      <c r="G53" s="25">
        <v>35.4</v>
      </c>
      <c r="H53" s="12"/>
      <c r="I53" s="16"/>
      <c r="K53" s="25"/>
      <c r="L53" s="25"/>
      <c r="M53" s="25"/>
      <c r="N53" s="25"/>
      <c r="O53" s="25"/>
      <c r="Q53" s="12"/>
      <c r="R53" s="12"/>
    </row>
    <row r="54" spans="1:18">
      <c r="A54" s="99"/>
      <c r="B54" s="6" t="s">
        <v>9</v>
      </c>
      <c r="C54" s="25">
        <v>4</v>
      </c>
      <c r="D54" s="25">
        <v>0.03</v>
      </c>
      <c r="E54" s="25">
        <v>2.9</v>
      </c>
      <c r="F54" s="25">
        <v>0.05</v>
      </c>
      <c r="G54" s="25">
        <v>24.44</v>
      </c>
      <c r="H54" s="12"/>
      <c r="I54" s="16"/>
      <c r="K54" s="25"/>
      <c r="L54" s="25"/>
      <c r="M54" s="25"/>
      <c r="N54" s="25"/>
      <c r="O54" s="25"/>
      <c r="Q54" s="12"/>
      <c r="R54" s="12"/>
    </row>
    <row r="55" spans="1:18">
      <c r="A55" s="99"/>
      <c r="B55" s="6" t="s">
        <v>13</v>
      </c>
      <c r="C55" s="25">
        <v>5</v>
      </c>
      <c r="D55" s="25"/>
      <c r="E55" s="25">
        <v>5</v>
      </c>
      <c r="F55" s="25"/>
      <c r="G55" s="25">
        <v>44.95</v>
      </c>
      <c r="H55" s="12"/>
      <c r="I55" s="16"/>
      <c r="K55" s="25"/>
      <c r="L55" s="25"/>
      <c r="M55" s="25"/>
      <c r="N55" s="25"/>
      <c r="O55" s="25"/>
      <c r="Q55" s="12"/>
      <c r="R55" s="12"/>
    </row>
    <row r="56" spans="1:18">
      <c r="A56" s="99"/>
      <c r="B56" s="6" t="s">
        <v>120</v>
      </c>
      <c r="C56" s="25">
        <v>0.35</v>
      </c>
      <c r="D56" s="25">
        <v>0.17</v>
      </c>
      <c r="E56" s="25">
        <v>0.02</v>
      </c>
      <c r="F56" s="25">
        <v>0.14000000000000001</v>
      </c>
      <c r="G56" s="25">
        <v>1.44</v>
      </c>
      <c r="H56" s="12"/>
      <c r="I56" s="16"/>
      <c r="K56" s="25"/>
      <c r="L56" s="25"/>
      <c r="M56" s="25"/>
      <c r="N56" s="25"/>
      <c r="O56" s="25"/>
      <c r="Q56" s="12"/>
      <c r="R56" s="12"/>
    </row>
    <row r="57" spans="1:18">
      <c r="A57" s="99"/>
      <c r="B57" s="6" t="s">
        <v>23</v>
      </c>
      <c r="C57" s="25">
        <v>15</v>
      </c>
      <c r="D57" s="25">
        <v>0.04</v>
      </c>
      <c r="E57" s="25">
        <v>0</v>
      </c>
      <c r="F57" s="25">
        <v>14.93</v>
      </c>
      <c r="G57" s="25">
        <v>56.1</v>
      </c>
      <c r="H57" s="12">
        <v>37</v>
      </c>
      <c r="I57" s="16">
        <f t="shared" si="7"/>
        <v>0.55499999999999994</v>
      </c>
      <c r="K57" s="25">
        <f>C57*P51</f>
        <v>9.8000000000000007</v>
      </c>
      <c r="L57" s="25"/>
      <c r="M57" s="25"/>
      <c r="N57" s="25"/>
      <c r="O57" s="25"/>
      <c r="Q57" s="12">
        <v>37</v>
      </c>
      <c r="R57" s="12">
        <f t="shared" si="1"/>
        <v>0.36260000000000003</v>
      </c>
    </row>
    <row r="58" spans="1:18">
      <c r="A58" s="99"/>
      <c r="B58" s="6" t="s">
        <v>36</v>
      </c>
      <c r="C58" s="25">
        <v>0.25</v>
      </c>
      <c r="D58" s="25">
        <v>3.17</v>
      </c>
      <c r="E58" s="25">
        <v>2.88</v>
      </c>
      <c r="F58" s="25">
        <v>0.18</v>
      </c>
      <c r="G58" s="25">
        <v>39.25</v>
      </c>
      <c r="H58" s="12">
        <v>432</v>
      </c>
      <c r="I58" s="16">
        <f t="shared" si="7"/>
        <v>0.108</v>
      </c>
      <c r="K58" s="25">
        <f>C58*P51</f>
        <v>0.16333333333333333</v>
      </c>
      <c r="L58" s="25"/>
      <c r="M58" s="25"/>
      <c r="N58" s="25"/>
      <c r="O58" s="25"/>
      <c r="Q58" s="12">
        <v>432</v>
      </c>
      <c r="R58" s="12">
        <f t="shared" si="1"/>
        <v>7.0559999999999998E-2</v>
      </c>
    </row>
    <row r="59" spans="1:18">
      <c r="A59" s="99"/>
      <c r="B59" s="91" t="s">
        <v>222</v>
      </c>
      <c r="C59" s="26">
        <v>150</v>
      </c>
      <c r="D59" s="26">
        <v>5.25</v>
      </c>
      <c r="E59" s="26">
        <v>3.75</v>
      </c>
      <c r="F59" s="26">
        <v>6.6</v>
      </c>
      <c r="G59" s="26">
        <v>81</v>
      </c>
      <c r="H59" s="12">
        <v>37</v>
      </c>
      <c r="I59" s="16"/>
      <c r="K59" s="25">
        <f>C59*P51</f>
        <v>98</v>
      </c>
      <c r="L59" s="25"/>
      <c r="M59" s="25"/>
      <c r="N59" s="25"/>
      <c r="O59" s="25"/>
      <c r="Q59" s="12">
        <v>37</v>
      </c>
      <c r="R59" s="12">
        <f t="shared" si="1"/>
        <v>3.6259999999999999</v>
      </c>
    </row>
    <row r="60" spans="1:18" hidden="1">
      <c r="A60" s="99"/>
      <c r="B60" s="6"/>
      <c r="C60" s="25"/>
      <c r="D60" s="25"/>
      <c r="E60" s="25"/>
      <c r="F60" s="25"/>
      <c r="G60" s="25"/>
      <c r="H60" s="12"/>
      <c r="I60" s="12">
        <f t="shared" si="7"/>
        <v>0</v>
      </c>
      <c r="K60" s="25" t="e">
        <f>C60*#REF!</f>
        <v>#REF!</v>
      </c>
      <c r="L60" s="25"/>
      <c r="M60" s="25"/>
      <c r="N60" s="25"/>
      <c r="O60" s="25"/>
      <c r="Q60" s="12"/>
      <c r="R60" s="12" t="e">
        <f t="shared" si="1"/>
        <v>#REF!</v>
      </c>
    </row>
    <row r="61" spans="1:18" hidden="1">
      <c r="A61" s="99"/>
      <c r="B61" s="6"/>
      <c r="C61" s="25"/>
      <c r="D61" s="25"/>
      <c r="E61" s="25"/>
      <c r="F61" s="25"/>
      <c r="G61" s="25"/>
      <c r="H61" s="12"/>
      <c r="I61" s="12">
        <f t="shared" si="7"/>
        <v>0</v>
      </c>
      <c r="K61" s="25" t="e">
        <f>C61*#REF!</f>
        <v>#REF!</v>
      </c>
      <c r="L61" s="25"/>
      <c r="M61" s="25"/>
      <c r="N61" s="25"/>
      <c r="O61" s="25"/>
      <c r="Q61" s="12"/>
      <c r="R61" s="12" t="e">
        <f t="shared" si="1"/>
        <v>#REF!</v>
      </c>
    </row>
    <row r="62" spans="1:18" hidden="1">
      <c r="A62" s="99"/>
      <c r="B62" s="6"/>
      <c r="C62" s="25"/>
      <c r="D62" s="25"/>
      <c r="E62" s="25"/>
      <c r="F62" s="25"/>
      <c r="G62" s="25"/>
      <c r="H62" s="12"/>
      <c r="I62" s="12">
        <f t="shared" si="7"/>
        <v>0</v>
      </c>
      <c r="K62" s="25" t="e">
        <f>C62*#REF!</f>
        <v>#REF!</v>
      </c>
      <c r="L62" s="25"/>
      <c r="M62" s="25"/>
      <c r="N62" s="25"/>
      <c r="O62" s="25"/>
      <c r="Q62" s="12"/>
      <c r="R62" s="12" t="e">
        <f t="shared" si="1"/>
        <v>#REF!</v>
      </c>
    </row>
    <row r="63" spans="1:18" hidden="1">
      <c r="A63" s="99"/>
      <c r="B63" s="6"/>
      <c r="C63" s="25"/>
      <c r="D63" s="25"/>
      <c r="E63" s="25"/>
      <c r="F63" s="25"/>
      <c r="G63" s="25"/>
      <c r="H63" s="12"/>
      <c r="I63" s="12">
        <f t="shared" si="7"/>
        <v>0</v>
      </c>
      <c r="K63" s="25" t="e">
        <f>C63*#REF!</f>
        <v>#REF!</v>
      </c>
      <c r="L63" s="25"/>
      <c r="M63" s="25"/>
      <c r="N63" s="25"/>
      <c r="O63" s="25"/>
      <c r="Q63" s="12"/>
      <c r="R63" s="12" t="e">
        <f t="shared" si="1"/>
        <v>#REF!</v>
      </c>
    </row>
    <row r="64" spans="1:18" hidden="1">
      <c r="A64" s="99"/>
      <c r="B64" s="32"/>
      <c r="C64" s="33"/>
      <c r="D64" s="33"/>
      <c r="E64" s="33"/>
      <c r="F64" s="33"/>
      <c r="G64" s="33"/>
      <c r="H64" s="17"/>
      <c r="I64" s="18">
        <f t="shared" si="7"/>
        <v>0</v>
      </c>
      <c r="K64" s="33"/>
      <c r="L64" s="33"/>
      <c r="M64" s="33"/>
      <c r="N64" s="33"/>
      <c r="O64" s="33"/>
      <c r="Q64" s="17"/>
      <c r="R64" s="19">
        <f t="shared" si="1"/>
        <v>0</v>
      </c>
    </row>
    <row r="65" spans="1:18">
      <c r="A65" s="96" t="s">
        <v>11</v>
      </c>
      <c r="B65" s="96"/>
      <c r="C65" s="27">
        <f>C51+C59</f>
        <v>300</v>
      </c>
      <c r="D65" s="27">
        <f>D51+D59</f>
        <v>17.28</v>
      </c>
      <c r="E65" s="27">
        <f>E51+E59</f>
        <v>14.35</v>
      </c>
      <c r="F65" s="27">
        <f>F51+F59</f>
        <v>75.36</v>
      </c>
      <c r="G65" s="27">
        <f>G51+G59</f>
        <v>473.63</v>
      </c>
      <c r="H65" s="12"/>
      <c r="I65" s="20" t="e">
        <f>I51+#REF!+I64</f>
        <v>#REF!</v>
      </c>
      <c r="K65" s="27" t="e">
        <f>K51+#REF!+K64</f>
        <v>#REF!</v>
      </c>
      <c r="L65" s="27">
        <f>SUM(L51:L64)</f>
        <v>7.8595999999999995</v>
      </c>
      <c r="M65" s="27">
        <f>SUM(M51:M64)</f>
        <v>6.9253333333333327</v>
      </c>
      <c r="N65" s="27">
        <f>SUM(N51:N64)</f>
        <v>44.923200000000001</v>
      </c>
      <c r="O65" s="27">
        <f>SUM(O51:O64)</f>
        <v>256.51826666666665</v>
      </c>
      <c r="Q65" s="12"/>
      <c r="R65" s="20" t="e">
        <f>R51+#REF!+R64</f>
        <v>#REF!</v>
      </c>
    </row>
    <row r="66" spans="1:18" ht="15.75" thickBot="1">
      <c r="A66" s="2"/>
      <c r="B66" s="2"/>
      <c r="C66" s="28"/>
      <c r="D66" s="28"/>
      <c r="E66" s="28"/>
      <c r="F66" s="28"/>
      <c r="G66" s="28"/>
      <c r="H66" s="12"/>
      <c r="I66" s="12"/>
      <c r="K66" s="28"/>
      <c r="L66" s="28"/>
      <c r="M66" s="28"/>
      <c r="N66" s="28"/>
      <c r="O66" s="28"/>
      <c r="Q66" s="12"/>
      <c r="R66" s="12"/>
    </row>
    <row r="67" spans="1:18" ht="15.75" thickBot="1">
      <c r="A67" s="96" t="s">
        <v>29</v>
      </c>
      <c r="B67" s="96"/>
      <c r="C67" s="27">
        <f>C20+C22+C50+C65</f>
        <v>1575</v>
      </c>
      <c r="D67" s="27">
        <f>D20+D22+D50+D65</f>
        <v>71.759999999999991</v>
      </c>
      <c r="E67" s="27">
        <f>E20+E22+E50+E65</f>
        <v>61.530000000000008</v>
      </c>
      <c r="F67" s="27">
        <f>F20+F22+F50+F65</f>
        <v>227.26</v>
      </c>
      <c r="G67" s="27">
        <f>G20+G21+G50+G65</f>
        <v>1927.9100000000003</v>
      </c>
      <c r="H67" s="12"/>
      <c r="I67" s="23" t="e">
        <f>I65+I50+I22+I20</f>
        <v>#REF!</v>
      </c>
      <c r="K67" s="27" t="e">
        <f>K20+K22+K50+K65</f>
        <v>#REF!</v>
      </c>
      <c r="L67" s="27">
        <f>L20+L22+L50+L65</f>
        <v>26.097907692307693</v>
      </c>
      <c r="M67" s="27">
        <f>M20+M22+M50+M65</f>
        <v>18.787179487179486</v>
      </c>
      <c r="N67" s="27">
        <f>N20+N22+N50+N65</f>
        <v>119.49735384615386</v>
      </c>
      <c r="O67" s="27" t="e">
        <f>O20+O22+O50+O65</f>
        <v>#REF!</v>
      </c>
      <c r="Q67" s="12"/>
      <c r="R67" s="23" t="e">
        <f>R65+R50+R22+R20</f>
        <v>#REF!</v>
      </c>
    </row>
    <row r="68" spans="1:18">
      <c r="A68" s="2"/>
      <c r="B68" s="2"/>
      <c r="C68" s="2"/>
      <c r="D68" s="2"/>
      <c r="E68" s="2"/>
      <c r="F68" s="2"/>
      <c r="G68" s="2"/>
      <c r="K68" s="2"/>
      <c r="L68" s="2"/>
      <c r="M68" s="2"/>
      <c r="N68" s="2"/>
      <c r="O68" s="2"/>
    </row>
    <row r="69" spans="1:18">
      <c r="A69" s="2"/>
      <c r="B69" s="2"/>
      <c r="C69" s="2"/>
      <c r="D69" s="2"/>
      <c r="E69" s="2"/>
      <c r="F69" s="2"/>
      <c r="G69" s="2"/>
      <c r="K69" s="2"/>
      <c r="L69" s="2"/>
      <c r="M69" s="2"/>
      <c r="N69" s="2"/>
      <c r="O69" s="2"/>
    </row>
    <row r="70" spans="1:18">
      <c r="A70" s="2"/>
      <c r="B70" s="2"/>
      <c r="C70" s="2"/>
      <c r="D70" s="2"/>
      <c r="E70" s="2"/>
      <c r="F70" s="2"/>
      <c r="G70" s="2"/>
      <c r="K70" s="2"/>
      <c r="L70" s="2"/>
      <c r="M70" s="2"/>
      <c r="N70" s="2"/>
      <c r="O70" s="2"/>
    </row>
    <row r="71" spans="1:18">
      <c r="A71" s="2"/>
      <c r="B71" s="2"/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8">
      <c r="A72" s="2"/>
      <c r="B72" s="2"/>
      <c r="C72" s="2" t="s">
        <v>94</v>
      </c>
      <c r="D72" s="2"/>
      <c r="E72" s="2"/>
      <c r="F72" s="2"/>
      <c r="G72" s="2"/>
      <c r="K72" s="2" t="s">
        <v>94</v>
      </c>
      <c r="L72" s="2"/>
      <c r="M72" s="2"/>
      <c r="N72" s="2"/>
      <c r="O72" s="2"/>
    </row>
    <row r="73" spans="1:18">
      <c r="A73" s="2"/>
      <c r="B73" s="2" t="s">
        <v>69</v>
      </c>
      <c r="C73" s="36" t="e">
        <f>C57+#REF!</f>
        <v>#REF!</v>
      </c>
      <c r="D73" s="2"/>
      <c r="E73" s="2"/>
      <c r="F73" s="2"/>
      <c r="G73" s="2"/>
      <c r="K73" s="36" t="e">
        <f>K57+#REF!</f>
        <v>#REF!</v>
      </c>
      <c r="L73" s="2"/>
      <c r="M73" s="2"/>
      <c r="N73" s="2"/>
      <c r="O73" s="2"/>
    </row>
    <row r="74" spans="1:18">
      <c r="A74" s="2"/>
      <c r="B74" s="2" t="s">
        <v>70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 t="s">
        <v>71</v>
      </c>
      <c r="C75" s="36" t="e">
        <f>#REF!</f>
        <v>#REF!</v>
      </c>
      <c r="D75" s="2"/>
      <c r="E75" s="2"/>
      <c r="F75" s="2"/>
      <c r="G75" s="2"/>
      <c r="K75" s="36" t="e">
        <f>#REF!</f>
        <v>#REF!</v>
      </c>
      <c r="L75" s="2"/>
      <c r="M75" s="2"/>
      <c r="N75" s="2"/>
      <c r="O75" s="2"/>
    </row>
    <row r="76" spans="1:18">
      <c r="A76" s="2"/>
      <c r="B76" s="2" t="s">
        <v>72</v>
      </c>
      <c r="C76" s="36" t="e">
        <f>#REF!</f>
        <v>#REF!</v>
      </c>
      <c r="D76" s="2"/>
      <c r="E76" s="2"/>
      <c r="F76" s="2"/>
      <c r="G76" s="2"/>
      <c r="K76" s="36" t="e">
        <f>#REF!</f>
        <v>#REF!</v>
      </c>
      <c r="L76" s="2"/>
      <c r="M76" s="2"/>
      <c r="N76" s="2"/>
      <c r="O76" s="2"/>
    </row>
    <row r="77" spans="1:18">
      <c r="A77" s="2"/>
      <c r="B77" s="2" t="s">
        <v>73</v>
      </c>
      <c r="C77" s="36" t="e">
        <f>#REF!</f>
        <v>#REF!</v>
      </c>
      <c r="D77" s="2"/>
      <c r="E77" s="2"/>
      <c r="F77" s="2"/>
      <c r="G77" s="2"/>
      <c r="K77" s="36" t="e">
        <f>#REF!</f>
        <v>#REF!</v>
      </c>
      <c r="L77" s="2"/>
      <c r="M77" s="2"/>
      <c r="N77" s="2"/>
      <c r="O77" s="2"/>
    </row>
    <row r="78" spans="1:18">
      <c r="A78" s="2"/>
      <c r="B78" s="2" t="s">
        <v>74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75</v>
      </c>
      <c r="C79" s="2"/>
      <c r="D79" s="2"/>
      <c r="E79" s="2"/>
      <c r="F79" s="2"/>
      <c r="G79" s="2"/>
      <c r="K79" s="2"/>
      <c r="L79" s="2"/>
      <c r="M79" s="2"/>
      <c r="N79" s="2"/>
      <c r="O79" s="2"/>
    </row>
    <row r="80" spans="1:18">
      <c r="A80" s="2"/>
      <c r="B80" s="2" t="s">
        <v>76</v>
      </c>
      <c r="C80" s="2">
        <v>0.2</v>
      </c>
      <c r="D80" s="2"/>
      <c r="E80" s="2"/>
      <c r="F80" s="2"/>
      <c r="G80" s="2"/>
      <c r="K80" s="2">
        <v>0.1</v>
      </c>
      <c r="L80" s="2"/>
      <c r="M80" s="2"/>
      <c r="N80" s="2"/>
      <c r="O80" s="2"/>
    </row>
    <row r="81" spans="1:15">
      <c r="A81" s="2"/>
      <c r="B81" s="2" t="s">
        <v>77</v>
      </c>
      <c r="C81" s="36" t="e">
        <f>#REF!+#REF!</f>
        <v>#REF!</v>
      </c>
      <c r="D81" s="2"/>
      <c r="E81" s="2"/>
      <c r="F81" s="2"/>
      <c r="G81" s="2"/>
      <c r="K81" s="36" t="e">
        <f>#REF!+#REF!</f>
        <v>#REF!</v>
      </c>
      <c r="L81" s="2"/>
      <c r="M81" s="2"/>
      <c r="N81" s="2"/>
      <c r="O81" s="2"/>
    </row>
    <row r="82" spans="1:15">
      <c r="A82" s="2"/>
      <c r="B82" s="2" t="s">
        <v>78</v>
      </c>
      <c r="C82" s="36" t="e">
        <f>C24+C44+#REF!+#REF!</f>
        <v>#REF!</v>
      </c>
      <c r="D82" s="2"/>
      <c r="E82" s="2"/>
      <c r="F82" s="2"/>
      <c r="G82" s="2"/>
      <c r="K82" s="36" t="e">
        <f>K24+K44+#REF!+#REF!</f>
        <v>#REF!</v>
      </c>
      <c r="L82" s="2"/>
      <c r="M82" s="2"/>
      <c r="N82" s="2"/>
      <c r="O82" s="2"/>
    </row>
    <row r="83" spans="1:15">
      <c r="A83" s="2"/>
      <c r="B83" s="2" t="s">
        <v>79</v>
      </c>
      <c r="C83" s="36" t="e">
        <f>#REF!+C25</f>
        <v>#REF!</v>
      </c>
      <c r="D83" s="2"/>
      <c r="E83" s="2"/>
      <c r="F83" s="2"/>
      <c r="G83" s="2"/>
      <c r="K83" s="36" t="e">
        <f>#REF!+K25</f>
        <v>#REF!</v>
      </c>
      <c r="L83" s="2"/>
      <c r="M83" s="2"/>
      <c r="N83" s="2"/>
      <c r="O83" s="2"/>
    </row>
    <row r="84" spans="1:15">
      <c r="A84" s="2"/>
      <c r="B84" s="2" t="s">
        <v>80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81</v>
      </c>
      <c r="C85" s="36">
        <f>C21</f>
        <v>150</v>
      </c>
      <c r="D85" s="2"/>
      <c r="E85" s="2"/>
      <c r="F85" s="2"/>
      <c r="G85" s="2"/>
      <c r="K85" s="36">
        <f>K21</f>
        <v>160</v>
      </c>
      <c r="L85" s="2"/>
      <c r="M85" s="2"/>
      <c r="N85" s="2"/>
      <c r="O85" s="2"/>
    </row>
    <row r="86" spans="1:15">
      <c r="A86" s="2"/>
      <c r="B86" s="2" t="s">
        <v>82</v>
      </c>
      <c r="C86" s="36" t="e">
        <f>#REF!</f>
        <v>#REF!</v>
      </c>
      <c r="D86" s="2"/>
      <c r="E86" s="2"/>
      <c r="F86" s="2"/>
      <c r="G86" s="2"/>
      <c r="K86" s="36" t="e">
        <f>#REF!</f>
        <v>#REF!</v>
      </c>
      <c r="L86" s="2"/>
      <c r="M86" s="2"/>
      <c r="N86" s="2"/>
      <c r="O86" s="2"/>
    </row>
    <row r="87" spans="1:15">
      <c r="A87" s="2"/>
      <c r="B87" s="2" t="s">
        <v>83</v>
      </c>
      <c r="C87" s="36" t="e">
        <f>#REF!</f>
        <v>#REF!</v>
      </c>
      <c r="D87" s="2"/>
      <c r="E87" s="2"/>
      <c r="F87" s="2"/>
      <c r="G87" s="2"/>
      <c r="K87" s="36" t="e">
        <f>#REF!</f>
        <v>#REF!</v>
      </c>
      <c r="L87" s="2"/>
      <c r="M87" s="2"/>
      <c r="N87" s="2"/>
      <c r="O87" s="2"/>
    </row>
    <row r="88" spans="1:15">
      <c r="A88" s="2"/>
      <c r="B88" s="2" t="s">
        <v>84</v>
      </c>
      <c r="C88" s="36" t="e">
        <f>#REF!</f>
        <v>#REF!</v>
      </c>
      <c r="D88" s="2"/>
      <c r="E88" s="2"/>
      <c r="F88" s="2"/>
      <c r="G88" s="2"/>
      <c r="K88" s="36" t="e">
        <f>#REF!</f>
        <v>#REF!</v>
      </c>
      <c r="L88" s="2"/>
      <c r="M88" s="2"/>
      <c r="N88" s="2"/>
      <c r="O88" s="2"/>
    </row>
    <row r="89" spans="1:15">
      <c r="A89" s="2"/>
      <c r="B89" s="2" t="s">
        <v>85</v>
      </c>
      <c r="C89" s="36">
        <f>C7</f>
        <v>50</v>
      </c>
      <c r="D89" s="2"/>
      <c r="E89" s="2"/>
      <c r="F89" s="2"/>
      <c r="G89" s="2"/>
      <c r="K89" s="36">
        <f>K7</f>
        <v>42.307692307692307</v>
      </c>
      <c r="L89" s="2"/>
      <c r="M89" s="2"/>
      <c r="N89" s="2"/>
      <c r="O89" s="2"/>
    </row>
    <row r="90" spans="1:15">
      <c r="A90" s="2"/>
      <c r="B90" s="2" t="s">
        <v>86</v>
      </c>
      <c r="C90" s="36" t="e">
        <f>#REF!+C52</f>
        <v>#REF!</v>
      </c>
      <c r="D90" s="2"/>
      <c r="E90" s="2"/>
      <c r="F90" s="2"/>
      <c r="G90" s="2"/>
      <c r="K90" s="36" t="e">
        <f>#REF!+K52</f>
        <v>#REF!</v>
      </c>
      <c r="L90" s="2"/>
      <c r="M90" s="2"/>
      <c r="N90" s="2"/>
      <c r="O90" s="2"/>
    </row>
    <row r="91" spans="1:15">
      <c r="A91" s="2"/>
      <c r="B91" s="2" t="s">
        <v>87</v>
      </c>
      <c r="C91" s="36" t="e">
        <f>C17+C13+#REF!+#REF!+#REF!</f>
        <v>#REF!</v>
      </c>
      <c r="D91" s="2"/>
      <c r="E91" s="2"/>
      <c r="F91" s="2"/>
      <c r="G91" s="2"/>
      <c r="K91" s="36" t="e">
        <f>K17+K13+#REF!+#REF!+#REF!</f>
        <v>#REF!</v>
      </c>
      <c r="L91" s="2"/>
      <c r="M91" s="2"/>
      <c r="N91" s="2"/>
      <c r="O91" s="2"/>
    </row>
    <row r="92" spans="1:15">
      <c r="A92" s="2"/>
      <c r="B92" s="2" t="s">
        <v>88</v>
      </c>
      <c r="C92" s="36" t="e">
        <f>C46+#REF!</f>
        <v>#REF!</v>
      </c>
      <c r="D92" s="2"/>
      <c r="E92" s="2"/>
      <c r="F92" s="2"/>
      <c r="G92" s="2"/>
      <c r="K92" s="36" t="e">
        <f>K46+#REF!</f>
        <v>#REF!</v>
      </c>
      <c r="L92" s="2"/>
      <c r="M92" s="2"/>
      <c r="N92" s="2"/>
      <c r="O92" s="2"/>
    </row>
    <row r="93" spans="1:15">
      <c r="A93" s="2"/>
      <c r="B93" s="2" t="s">
        <v>89</v>
      </c>
      <c r="C93" s="36">
        <f>C15</f>
        <v>40</v>
      </c>
      <c r="D93" s="2"/>
      <c r="E93" s="2"/>
      <c r="F93" s="2"/>
      <c r="G93" s="2"/>
      <c r="K93" s="36">
        <f>K15</f>
        <v>35.294117647058826</v>
      </c>
      <c r="L93" s="2"/>
      <c r="M93" s="2"/>
      <c r="N93" s="2"/>
      <c r="O93" s="2"/>
    </row>
    <row r="94" spans="1:15">
      <c r="A94" s="2"/>
      <c r="B94" s="2" t="s">
        <v>90</v>
      </c>
      <c r="C94" s="2"/>
      <c r="D94" s="2"/>
      <c r="E94" s="2"/>
      <c r="F94" s="2"/>
      <c r="G94" s="2"/>
      <c r="K94" s="2"/>
      <c r="L94" s="2"/>
      <c r="M94" s="2"/>
      <c r="N94" s="2"/>
      <c r="O94" s="2"/>
    </row>
    <row r="95" spans="1:15">
      <c r="A95" s="2"/>
      <c r="B95" s="2" t="s">
        <v>91</v>
      </c>
      <c r="C95" s="2"/>
      <c r="D95" s="2"/>
      <c r="E95" s="2"/>
      <c r="F95" s="2"/>
      <c r="G95" s="2"/>
      <c r="K95" s="2"/>
      <c r="L95" s="2"/>
      <c r="M95" s="2"/>
      <c r="N95" s="2"/>
      <c r="O95" s="2"/>
    </row>
    <row r="96" spans="1:15">
      <c r="A96" s="2"/>
      <c r="B96" s="2" t="s">
        <v>92</v>
      </c>
      <c r="C96" s="36" t="e">
        <f>#REF!+C45+#REF!+C59</f>
        <v>#REF!</v>
      </c>
      <c r="D96" s="2"/>
      <c r="E96" s="2"/>
      <c r="F96" s="2"/>
      <c r="G96" s="2"/>
      <c r="K96" s="36" t="e">
        <f>#REF!+K45+#REF!+K59</f>
        <v>#REF!</v>
      </c>
      <c r="L96" s="2"/>
      <c r="M96" s="2"/>
      <c r="N96" s="2"/>
      <c r="O96" s="2"/>
    </row>
    <row r="97" spans="1:15">
      <c r="A97" s="2"/>
      <c r="B97" s="2" t="s">
        <v>93</v>
      </c>
      <c r="C97" s="36">
        <f>C58</f>
        <v>0.25</v>
      </c>
      <c r="D97" s="2"/>
      <c r="E97" s="2"/>
      <c r="F97" s="2"/>
      <c r="G97" s="2"/>
      <c r="H97" s="2"/>
      <c r="I97" s="2"/>
      <c r="K97" s="36">
        <f>K58</f>
        <v>0.16333333333333333</v>
      </c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5:B65"/>
    <mergeCell ref="A67:B67"/>
    <mergeCell ref="A6:A19"/>
    <mergeCell ref="A20:B20"/>
    <mergeCell ref="A22:B22"/>
    <mergeCell ref="A23:A49"/>
    <mergeCell ref="A50:B50"/>
    <mergeCell ref="A51:A64"/>
  </mergeCells>
  <pageMargins left="0.25" right="0.25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61"/>
  <sheetViews>
    <sheetView topLeftCell="A10" workbookViewId="0">
      <selection activeCell="C35" sqref="C35:G35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60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30">
      <c r="A6" s="97" t="s">
        <v>8</v>
      </c>
      <c r="B6" s="70" t="s">
        <v>112</v>
      </c>
      <c r="C6" s="73">
        <v>250</v>
      </c>
      <c r="D6" s="73">
        <v>6.9</v>
      </c>
      <c r="E6" s="73">
        <v>6.83</v>
      </c>
      <c r="F6" s="73">
        <v>32.29</v>
      </c>
      <c r="G6" s="73">
        <v>231.18</v>
      </c>
      <c r="H6" s="12"/>
      <c r="I6" s="19">
        <f>I7+I14+I15</f>
        <v>12.079999999999998</v>
      </c>
      <c r="K6" s="33">
        <v>110</v>
      </c>
      <c r="L6" s="33">
        <f>D6*P6</f>
        <v>3.036</v>
      </c>
      <c r="M6" s="33">
        <f>E6*P6</f>
        <v>3.0051999999999999</v>
      </c>
      <c r="N6" s="33">
        <f>F6*P6</f>
        <v>14.207599999999999</v>
      </c>
      <c r="O6" s="33">
        <f>G6*P6</f>
        <v>101.7192</v>
      </c>
      <c r="P6">
        <f>K6/C6</f>
        <v>0.44</v>
      </c>
      <c r="R6" s="19">
        <f>R7+R14+R15</f>
        <v>5.3151999999999999</v>
      </c>
      <c r="V6" s="58" t="s">
        <v>132</v>
      </c>
    </row>
    <row r="7" spans="1:22">
      <c r="A7" s="97"/>
      <c r="B7" s="6" t="s">
        <v>44</v>
      </c>
      <c r="C7" s="25">
        <v>25</v>
      </c>
      <c r="D7" s="25">
        <v>2.88</v>
      </c>
      <c r="E7" s="25">
        <v>0.83</v>
      </c>
      <c r="F7" s="25">
        <v>17.329999999999998</v>
      </c>
      <c r="G7" s="25">
        <v>87</v>
      </c>
      <c r="H7">
        <v>44</v>
      </c>
      <c r="I7" s="13">
        <f>H7/1000*C7</f>
        <v>1.0999999999999999</v>
      </c>
      <c r="K7" s="25">
        <f>C7*P6</f>
        <v>11</v>
      </c>
      <c r="L7" s="25"/>
      <c r="M7" s="25"/>
      <c r="N7" s="25"/>
      <c r="O7" s="25"/>
      <c r="Q7">
        <v>44</v>
      </c>
      <c r="R7" s="12">
        <f>Q7/1000*K7</f>
        <v>0.48399999999999999</v>
      </c>
    </row>
    <row r="8" spans="1:22">
      <c r="A8" s="97"/>
      <c r="B8" s="6" t="s">
        <v>22</v>
      </c>
      <c r="C8" s="25">
        <v>50</v>
      </c>
      <c r="D8" s="56"/>
      <c r="E8" s="25"/>
      <c r="F8" s="25"/>
      <c r="G8" s="25"/>
      <c r="I8" s="13"/>
      <c r="K8" s="25"/>
      <c r="L8" s="25"/>
      <c r="M8" s="25"/>
      <c r="N8" s="25"/>
      <c r="O8" s="25"/>
      <c r="R8" s="12"/>
    </row>
    <row r="9" spans="1:22">
      <c r="A9" s="97"/>
      <c r="B9" s="6" t="s">
        <v>26</v>
      </c>
      <c r="C9" s="25">
        <v>200</v>
      </c>
      <c r="D9" s="25">
        <v>4</v>
      </c>
      <c r="E9" s="25">
        <v>6</v>
      </c>
      <c r="F9" s="25">
        <v>8</v>
      </c>
      <c r="G9" s="25">
        <v>118</v>
      </c>
      <c r="I9" s="13"/>
      <c r="K9" s="25"/>
      <c r="L9" s="25"/>
      <c r="M9" s="25"/>
      <c r="N9" s="25"/>
      <c r="O9" s="25"/>
      <c r="R9" s="12"/>
    </row>
    <row r="10" spans="1:22">
      <c r="A10" s="97"/>
      <c r="B10" s="6" t="s">
        <v>23</v>
      </c>
      <c r="C10" s="25">
        <v>7</v>
      </c>
      <c r="D10" s="25">
        <v>0.02</v>
      </c>
      <c r="E10" s="25">
        <v>0</v>
      </c>
      <c r="F10" s="25">
        <v>6.96</v>
      </c>
      <c r="G10" s="25">
        <v>26.18</v>
      </c>
      <c r="I10" s="13"/>
      <c r="K10" s="25"/>
      <c r="L10" s="25"/>
      <c r="M10" s="25"/>
      <c r="N10" s="25"/>
      <c r="O10" s="25"/>
      <c r="R10" s="12"/>
    </row>
    <row r="11" spans="1:22" ht="45">
      <c r="A11" s="97"/>
      <c r="B11" s="70" t="s">
        <v>109</v>
      </c>
      <c r="C11" s="73">
        <v>170</v>
      </c>
      <c r="D11" s="73">
        <v>3.55</v>
      </c>
      <c r="E11" s="73">
        <v>5.14</v>
      </c>
      <c r="F11" s="73">
        <v>16.850000000000001</v>
      </c>
      <c r="G11" s="73">
        <v>141.29</v>
      </c>
      <c r="I11" s="13"/>
      <c r="K11" s="25"/>
      <c r="L11" s="25"/>
      <c r="M11" s="25"/>
      <c r="N11" s="25"/>
      <c r="O11" s="25"/>
      <c r="R11" s="12"/>
    </row>
    <row r="12" spans="1:22">
      <c r="A12" s="97"/>
      <c r="B12" s="6" t="s">
        <v>27</v>
      </c>
      <c r="C12" s="25">
        <v>1</v>
      </c>
      <c r="D12" s="25">
        <v>0.15</v>
      </c>
      <c r="E12" s="25">
        <v>0.04</v>
      </c>
      <c r="F12" s="25">
        <v>7.0000000000000007E-2</v>
      </c>
      <c r="G12" s="25">
        <v>1.19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26</v>
      </c>
      <c r="C13" s="25">
        <v>170</v>
      </c>
      <c r="D13" s="25">
        <v>3.4</v>
      </c>
      <c r="E13" s="25">
        <v>5.0999999999999996</v>
      </c>
      <c r="F13" s="25">
        <v>6.8</v>
      </c>
      <c r="G13" s="25">
        <v>100.3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" t="s">
        <v>23</v>
      </c>
      <c r="C14" s="25">
        <v>10</v>
      </c>
      <c r="D14" s="25"/>
      <c r="E14" s="25"/>
      <c r="F14" s="25">
        <v>9.98</v>
      </c>
      <c r="G14" s="25">
        <v>39.799999999999997</v>
      </c>
      <c r="H14" s="13">
        <v>234</v>
      </c>
      <c r="I14" s="13">
        <f t="shared" ref="I14:I20" si="0">H14/1000*C14</f>
        <v>2.3400000000000003</v>
      </c>
      <c r="K14" s="25">
        <f>C14*P6</f>
        <v>4.4000000000000004</v>
      </c>
      <c r="L14" s="25"/>
      <c r="M14" s="25"/>
      <c r="N14" s="25"/>
      <c r="O14" s="25"/>
      <c r="Q14" s="13">
        <v>234</v>
      </c>
      <c r="R14" s="12">
        <f t="shared" ref="R14:R59" si="1">Q14/1000*K14</f>
        <v>1.0296000000000001</v>
      </c>
    </row>
    <row r="15" spans="1:22">
      <c r="A15" s="97"/>
      <c r="B15" s="6" t="s">
        <v>22</v>
      </c>
      <c r="C15" s="25">
        <v>30</v>
      </c>
      <c r="D15" s="25"/>
      <c r="E15" s="25"/>
      <c r="F15" s="25"/>
      <c r="G15" s="25"/>
      <c r="H15" s="13">
        <v>288</v>
      </c>
      <c r="I15" s="13">
        <f t="shared" si="0"/>
        <v>8.6399999999999988</v>
      </c>
      <c r="K15" s="25">
        <f>C15*P6</f>
        <v>13.2</v>
      </c>
      <c r="L15" s="25"/>
      <c r="M15" s="25"/>
      <c r="N15" s="25"/>
      <c r="O15" s="25"/>
      <c r="Q15" s="13">
        <v>288</v>
      </c>
      <c r="R15" s="12">
        <f t="shared" si="1"/>
        <v>3.8015999999999996</v>
      </c>
    </row>
    <row r="16" spans="1:22" ht="30">
      <c r="A16" s="97"/>
      <c r="B16" s="68" t="s">
        <v>105</v>
      </c>
      <c r="C16" s="73">
        <v>40</v>
      </c>
      <c r="D16" s="73">
        <f>7.5/100*C16</f>
        <v>3</v>
      </c>
      <c r="E16" s="73">
        <f>2.9/100*C16</f>
        <v>1.1599999999999999</v>
      </c>
      <c r="F16" s="73">
        <f>51.4/100*C16</f>
        <v>20.560000000000002</v>
      </c>
      <c r="G16" s="73">
        <f>262/100*C16</f>
        <v>104.80000000000001</v>
      </c>
      <c r="H16" s="12"/>
      <c r="I16" s="34" t="e">
        <f>I17+#REF!+#REF!+#REF!</f>
        <v>#REF!</v>
      </c>
      <c r="K16" s="33">
        <v>150</v>
      </c>
      <c r="L16" s="33">
        <f>D16*P16</f>
        <v>11.25</v>
      </c>
      <c r="M16" s="33">
        <f>E16*P16</f>
        <v>4.3499999999999996</v>
      </c>
      <c r="N16" s="33">
        <f>F16*P16</f>
        <v>77.100000000000009</v>
      </c>
      <c r="O16" s="33">
        <f>G16*P16</f>
        <v>393.00000000000006</v>
      </c>
      <c r="P16">
        <f>K16/C16</f>
        <v>3.75</v>
      </c>
      <c r="Q16" s="12"/>
      <c r="R16" s="19" t="e">
        <f>R17+#REF!+#REF!+#REF!</f>
        <v>#REF!</v>
      </c>
    </row>
    <row r="17" spans="1:18" ht="30">
      <c r="A17" s="97"/>
      <c r="B17" s="68" t="s">
        <v>106</v>
      </c>
      <c r="C17" s="73">
        <v>10</v>
      </c>
      <c r="D17" s="73">
        <f>0.5/100*C17</f>
        <v>0.05</v>
      </c>
      <c r="E17" s="73">
        <f>82.5/100*C17</f>
        <v>8.25</v>
      </c>
      <c r="F17" s="73">
        <f>0.8/100*C17</f>
        <v>0.08</v>
      </c>
      <c r="G17" s="73">
        <f>748/100*C17</f>
        <v>74.800000000000011</v>
      </c>
      <c r="H17" s="12">
        <v>265</v>
      </c>
      <c r="I17" s="13">
        <f t="shared" si="0"/>
        <v>2.6500000000000004</v>
      </c>
      <c r="K17" s="25">
        <f>C17*P16</f>
        <v>37.5</v>
      </c>
      <c r="L17" s="25"/>
      <c r="M17" s="25"/>
      <c r="N17" s="25"/>
      <c r="O17" s="25"/>
      <c r="Q17" s="12">
        <v>265</v>
      </c>
      <c r="R17" s="12">
        <f t="shared" si="1"/>
        <v>9.9375</v>
      </c>
    </row>
    <row r="18" spans="1:18" hidden="1">
      <c r="A18" s="97"/>
      <c r="B18" s="32"/>
      <c r="C18" s="33"/>
      <c r="D18" s="33"/>
      <c r="E18" s="33"/>
      <c r="F18" s="33"/>
      <c r="G18" s="33"/>
      <c r="H18" s="12"/>
      <c r="I18" s="34">
        <f t="shared" si="0"/>
        <v>0</v>
      </c>
      <c r="K18" s="33"/>
      <c r="L18" s="33"/>
      <c r="M18" s="33"/>
      <c r="N18" s="33"/>
      <c r="O18" s="33"/>
      <c r="Q18" s="12"/>
      <c r="R18" s="19">
        <f t="shared" si="1"/>
        <v>0</v>
      </c>
    </row>
    <row r="19" spans="1:18" hidden="1">
      <c r="A19" s="97"/>
      <c r="B19" s="3"/>
      <c r="C19" s="25"/>
      <c r="D19" s="25"/>
      <c r="E19" s="25"/>
      <c r="F19" s="25"/>
      <c r="G19" s="25"/>
      <c r="H19" s="15"/>
      <c r="I19" s="16">
        <f t="shared" si="0"/>
        <v>0</v>
      </c>
      <c r="K19" s="25" t="e">
        <f>C19*#REF!</f>
        <v>#REF!</v>
      </c>
      <c r="L19" s="25"/>
      <c r="M19" s="25"/>
      <c r="N19" s="25"/>
      <c r="O19" s="25"/>
      <c r="Q19" s="15"/>
      <c r="R19" s="12" t="e">
        <f t="shared" si="1"/>
        <v>#REF!</v>
      </c>
    </row>
    <row r="20" spans="1:18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8">
      <c r="A21" s="96" t="s">
        <v>11</v>
      </c>
      <c r="B21" s="96"/>
      <c r="C21" s="21">
        <f>C6+C11+C16+C17</f>
        <v>470</v>
      </c>
      <c r="D21" s="21">
        <f>D6+D11+D16+D17</f>
        <v>13.5</v>
      </c>
      <c r="E21" s="21">
        <f>E6+E11+E16+E17</f>
        <v>21.38</v>
      </c>
      <c r="F21" s="21">
        <f>F6+F11+F16+F17</f>
        <v>69.78</v>
      </c>
      <c r="G21" s="21">
        <f>G6+G11+G16+G17</f>
        <v>552.07000000000005</v>
      </c>
      <c r="H21" s="13"/>
      <c r="I21" s="22" t="e">
        <f>I6+I16+#REF!+I18</f>
        <v>#REF!</v>
      </c>
      <c r="K21" s="21" t="e">
        <f>K6+K16+#REF!+K18</f>
        <v>#REF!</v>
      </c>
      <c r="L21" s="21">
        <f>SUM(L6:L20)</f>
        <v>14.286</v>
      </c>
      <c r="M21" s="21">
        <f t="shared" ref="M21:O21" si="2">SUM(M6:M20)</f>
        <v>7.3552</v>
      </c>
      <c r="N21" s="21">
        <f t="shared" si="2"/>
        <v>91.307600000000008</v>
      </c>
      <c r="O21" s="21">
        <f t="shared" si="2"/>
        <v>494.71920000000006</v>
      </c>
      <c r="Q21" s="13"/>
      <c r="R21" s="22" t="e">
        <f>R6+R16+#REF!+R18</f>
        <v>#REF!</v>
      </c>
    </row>
    <row r="22" spans="1:18" ht="30">
      <c r="A22" s="5" t="s">
        <v>12</v>
      </c>
      <c r="B22" s="70" t="s">
        <v>173</v>
      </c>
      <c r="C22" s="73">
        <v>160</v>
      </c>
      <c r="D22" s="33">
        <v>1</v>
      </c>
      <c r="E22" s="33">
        <v>0.2</v>
      </c>
      <c r="F22" s="33">
        <v>20.2</v>
      </c>
      <c r="G22" s="33">
        <v>92</v>
      </c>
      <c r="H22" s="15">
        <v>41</v>
      </c>
      <c r="I22" s="12">
        <f t="shared" ref="I22" si="3">H22/1000*C22</f>
        <v>6.5600000000000005</v>
      </c>
      <c r="K22" s="33">
        <v>160</v>
      </c>
      <c r="L22" s="33">
        <f>D22*P22</f>
        <v>1</v>
      </c>
      <c r="M22" s="33">
        <f>E22*P22</f>
        <v>0.2</v>
      </c>
      <c r="N22" s="33">
        <f>F22*P22</f>
        <v>20.2</v>
      </c>
      <c r="O22" s="33">
        <f>G22*P22</f>
        <v>92</v>
      </c>
      <c r="P22">
        <f>K22/C22</f>
        <v>1</v>
      </c>
      <c r="Q22" s="15">
        <v>41</v>
      </c>
      <c r="R22" s="12">
        <f t="shared" si="1"/>
        <v>6.5600000000000005</v>
      </c>
    </row>
    <row r="23" spans="1:18">
      <c r="A23" s="96" t="s">
        <v>11</v>
      </c>
      <c r="B23" s="96"/>
      <c r="C23" s="26">
        <f>C22</f>
        <v>160</v>
      </c>
      <c r="D23" s="26">
        <f>D22</f>
        <v>1</v>
      </c>
      <c r="E23" s="26">
        <f t="shared" ref="E23:G23" si="4">E22</f>
        <v>0.2</v>
      </c>
      <c r="F23" s="26">
        <f t="shared" si="4"/>
        <v>20.2</v>
      </c>
      <c r="G23" s="26">
        <f t="shared" si="4"/>
        <v>92</v>
      </c>
      <c r="H23" s="12"/>
      <c r="I23" s="22">
        <f>SUM(I22)</f>
        <v>6.5600000000000005</v>
      </c>
      <c r="K23" s="26">
        <v>150</v>
      </c>
      <c r="L23" s="26">
        <f>L22</f>
        <v>1</v>
      </c>
      <c r="M23" s="26">
        <f t="shared" ref="M23:O23" si="5">M22</f>
        <v>0.2</v>
      </c>
      <c r="N23" s="26">
        <f t="shared" si="5"/>
        <v>20.2</v>
      </c>
      <c r="O23" s="26">
        <f t="shared" si="5"/>
        <v>92</v>
      </c>
      <c r="Q23" s="12"/>
      <c r="R23" s="22">
        <f>SUM(R22)</f>
        <v>6.5600000000000005</v>
      </c>
    </row>
    <row r="24" spans="1:18">
      <c r="A24" s="98" t="s">
        <v>24</v>
      </c>
      <c r="B24" s="74" t="s">
        <v>224</v>
      </c>
      <c r="C24" s="73">
        <v>50</v>
      </c>
      <c r="D24" s="73">
        <v>0.4</v>
      </c>
      <c r="E24" s="73">
        <v>0.05</v>
      </c>
      <c r="F24" s="73">
        <v>0.7</v>
      </c>
      <c r="G24" s="73">
        <v>5.5</v>
      </c>
      <c r="H24" s="12"/>
      <c r="I24" s="19" t="e">
        <f>#REF!+I25+#REF!+#REF!+#REF!</f>
        <v>#REF!</v>
      </c>
      <c r="K24" s="33">
        <v>50</v>
      </c>
      <c r="L24" s="33">
        <f>D24*P24</f>
        <v>0.4</v>
      </c>
      <c r="M24" s="33">
        <f>E24*P24</f>
        <v>0.05</v>
      </c>
      <c r="N24" s="33">
        <f>F24*P24</f>
        <v>0.7</v>
      </c>
      <c r="O24" s="33">
        <f>G24*P24</f>
        <v>5.5</v>
      </c>
      <c r="P24">
        <f>K24/C24</f>
        <v>1</v>
      </c>
      <c r="Q24" s="12"/>
      <c r="R24" s="19" t="e">
        <f>#REF!+R25+#REF!+#REF!+#REF!</f>
        <v>#REF!</v>
      </c>
    </row>
    <row r="25" spans="1:18" s="80" customFormat="1" ht="45">
      <c r="A25" s="99"/>
      <c r="B25" s="70" t="s">
        <v>113</v>
      </c>
      <c r="C25" s="73">
        <v>250</v>
      </c>
      <c r="D25" s="26">
        <v>16.420000000000002</v>
      </c>
      <c r="E25" s="26">
        <v>16.12</v>
      </c>
      <c r="F25" s="26">
        <v>26.78</v>
      </c>
      <c r="G25" s="26">
        <v>318.97000000000003</v>
      </c>
      <c r="H25" s="79">
        <v>61</v>
      </c>
      <c r="I25" s="79">
        <f t="shared" ref="I25" si="6">H25/1000*C25</f>
        <v>15.25</v>
      </c>
      <c r="K25" s="26">
        <f>C25*P24</f>
        <v>250</v>
      </c>
      <c r="L25" s="26"/>
      <c r="M25" s="26"/>
      <c r="N25" s="26"/>
      <c r="O25" s="26"/>
      <c r="Q25" s="79">
        <v>61</v>
      </c>
      <c r="R25" s="79">
        <f t="shared" si="1"/>
        <v>15.25</v>
      </c>
    </row>
    <row r="26" spans="1:18">
      <c r="A26" s="99"/>
      <c r="B26" s="6" t="s">
        <v>30</v>
      </c>
      <c r="C26" s="25">
        <f>400/1000*C25</f>
        <v>100</v>
      </c>
      <c r="D26" s="25">
        <v>2</v>
      </c>
      <c r="E26" s="25">
        <v>0.4</v>
      </c>
      <c r="F26" s="25">
        <v>16.3</v>
      </c>
      <c r="G26" s="25">
        <v>77</v>
      </c>
      <c r="H26" s="12"/>
      <c r="I26" s="12"/>
      <c r="K26" s="25"/>
      <c r="L26" s="25"/>
      <c r="M26" s="25"/>
      <c r="N26" s="25"/>
      <c r="O26" s="25"/>
      <c r="Q26" s="12"/>
      <c r="R26" s="12"/>
    </row>
    <row r="27" spans="1:18">
      <c r="A27" s="99"/>
      <c r="B27" s="6" t="s">
        <v>20</v>
      </c>
      <c r="C27" s="25">
        <v>10</v>
      </c>
      <c r="D27" s="25">
        <v>0.7</v>
      </c>
      <c r="E27" s="25">
        <v>0.1</v>
      </c>
      <c r="F27" s="25">
        <v>7.25</v>
      </c>
      <c r="G27" s="25">
        <v>33.15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6" t="s">
        <v>15</v>
      </c>
      <c r="C28" s="25">
        <v>10</v>
      </c>
      <c r="D28" s="25">
        <v>0.13</v>
      </c>
      <c r="E28" s="25">
        <v>0.01</v>
      </c>
      <c r="F28" s="25">
        <v>0.71</v>
      </c>
      <c r="G28" s="25">
        <v>3.45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6" t="s">
        <v>16</v>
      </c>
      <c r="C29" s="25">
        <v>5</v>
      </c>
      <c r="D29" s="25">
        <v>7.0000000000000007E-2</v>
      </c>
      <c r="E29" s="25"/>
      <c r="F29" s="25">
        <v>0.45</v>
      </c>
      <c r="G29" s="25">
        <v>2.08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38</v>
      </c>
      <c r="C30" s="25">
        <v>30</v>
      </c>
      <c r="D30" s="25">
        <v>0.24</v>
      </c>
      <c r="E30" s="25">
        <v>0.03</v>
      </c>
      <c r="F30" s="25">
        <v>0.42</v>
      </c>
      <c r="G30" s="25">
        <v>3.3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39</v>
      </c>
      <c r="C31" s="25">
        <f>750/1000*C25</f>
        <v>187.5</v>
      </c>
      <c r="D31" s="25">
        <v>13.03</v>
      </c>
      <c r="E31" s="25">
        <v>9.58</v>
      </c>
      <c r="F31" s="25">
        <v>1.31</v>
      </c>
      <c r="G31" s="25">
        <v>143.66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13</v>
      </c>
      <c r="C32" s="25">
        <v>4</v>
      </c>
      <c r="D32" s="25"/>
      <c r="E32" s="25">
        <v>4</v>
      </c>
      <c r="F32" s="25"/>
      <c r="G32" s="25">
        <v>35.93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114</v>
      </c>
      <c r="C33" s="25">
        <v>10</v>
      </c>
      <c r="D33" s="25">
        <v>0.25</v>
      </c>
      <c r="E33" s="25">
        <v>2</v>
      </c>
      <c r="F33" s="25">
        <v>0.34</v>
      </c>
      <c r="G33" s="25">
        <v>20.399999999999999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 ht="30">
      <c r="A34" s="99"/>
      <c r="B34" s="69" t="s">
        <v>175</v>
      </c>
      <c r="C34" s="26">
        <v>225</v>
      </c>
      <c r="D34" s="26">
        <v>18.82</v>
      </c>
      <c r="E34" s="26">
        <v>13.11</v>
      </c>
      <c r="F34" s="26">
        <v>50.95</v>
      </c>
      <c r="G34" s="26">
        <v>384.86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 t="s">
        <v>18</v>
      </c>
      <c r="C35" s="25">
        <v>70</v>
      </c>
      <c r="D35" s="25">
        <v>13.52</v>
      </c>
      <c r="E35" s="25">
        <v>7.84</v>
      </c>
      <c r="F35" s="25">
        <v>0.05</v>
      </c>
      <c r="G35" s="25">
        <v>124.85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" t="s">
        <v>176</v>
      </c>
      <c r="C36" s="25">
        <v>250</v>
      </c>
      <c r="D36" s="25">
        <v>5</v>
      </c>
      <c r="E36" s="25">
        <v>0.25</v>
      </c>
      <c r="F36" s="25">
        <v>49.25</v>
      </c>
      <c r="G36" s="25">
        <v>207.5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6" t="s">
        <v>15</v>
      </c>
      <c r="C37" s="25">
        <v>10</v>
      </c>
      <c r="D37" s="25">
        <v>0.13</v>
      </c>
      <c r="E37" s="25">
        <v>0.01</v>
      </c>
      <c r="F37" s="25">
        <v>0.7</v>
      </c>
      <c r="G37" s="25">
        <v>3.3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16</v>
      </c>
      <c r="C38" s="25">
        <v>10</v>
      </c>
      <c r="D38" s="25">
        <v>0.17</v>
      </c>
      <c r="E38" s="25">
        <v>0.01</v>
      </c>
      <c r="F38" s="25">
        <v>0.95</v>
      </c>
      <c r="G38" s="25">
        <v>4.3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13</v>
      </c>
      <c r="C39" s="25">
        <v>5</v>
      </c>
      <c r="D39" s="25"/>
      <c r="E39" s="25">
        <v>5</v>
      </c>
      <c r="F39" s="25"/>
      <c r="G39" s="25">
        <v>44.91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 ht="30">
      <c r="A40" s="99"/>
      <c r="B40" s="70" t="s">
        <v>101</v>
      </c>
      <c r="C40" s="73">
        <v>170</v>
      </c>
      <c r="D40" s="73">
        <v>0.36</v>
      </c>
      <c r="E40" s="73">
        <v>0</v>
      </c>
      <c r="F40" s="73">
        <v>14.58</v>
      </c>
      <c r="G40" s="73">
        <v>58.84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40</v>
      </c>
      <c r="C41" s="25">
        <v>7</v>
      </c>
      <c r="D41" s="25">
        <v>0.36</v>
      </c>
      <c r="E41" s="25"/>
      <c r="F41" s="25">
        <v>4.6100000000000003</v>
      </c>
      <c r="G41" s="25">
        <v>19.04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>
      <c r="A42" s="99"/>
      <c r="B42" s="6" t="s">
        <v>23</v>
      </c>
      <c r="C42" s="25">
        <v>10</v>
      </c>
      <c r="D42" s="25"/>
      <c r="E42" s="25"/>
      <c r="F42" s="25">
        <v>9.9700000000000006</v>
      </c>
      <c r="G42" s="25">
        <v>39.799999999999997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22</v>
      </c>
      <c r="C43" s="25">
        <v>170</v>
      </c>
      <c r="D43" s="25"/>
      <c r="E43" s="25"/>
      <c r="F43" s="25"/>
      <c r="G43" s="25"/>
      <c r="H43" s="12"/>
      <c r="I43" s="12"/>
      <c r="K43" s="25"/>
      <c r="L43" s="25"/>
      <c r="M43" s="25"/>
      <c r="N43" s="25"/>
      <c r="O43" s="25"/>
      <c r="Q43" s="12"/>
      <c r="R43" s="12"/>
    </row>
    <row r="44" spans="1:18" ht="30">
      <c r="A44" s="99"/>
      <c r="B44" s="75" t="s">
        <v>123</v>
      </c>
      <c r="C44" s="73">
        <v>40</v>
      </c>
      <c r="D44" s="73">
        <v>2.64</v>
      </c>
      <c r="E44" s="73">
        <v>0.48</v>
      </c>
      <c r="F44" s="73">
        <v>13.36</v>
      </c>
      <c r="G44" s="73">
        <v>69.599999999999994</v>
      </c>
      <c r="H44" s="12"/>
      <c r="I44" s="12"/>
      <c r="K44" s="25"/>
      <c r="L44" s="25"/>
      <c r="M44" s="25"/>
      <c r="N44" s="25"/>
      <c r="O44" s="25"/>
      <c r="Q44" s="12"/>
      <c r="R44" s="12"/>
    </row>
    <row r="45" spans="1:18">
      <c r="A45" s="96" t="s">
        <v>11</v>
      </c>
      <c r="B45" s="96"/>
      <c r="C45" s="27">
        <f>C24+C25+C34+C40+C44</f>
        <v>735</v>
      </c>
      <c r="D45" s="27">
        <f>D24+D25+D34+D40+D44</f>
        <v>38.64</v>
      </c>
      <c r="E45" s="27">
        <f>E24+E25+E34+E44</f>
        <v>29.76</v>
      </c>
      <c r="F45" s="27">
        <f>F24+F25+F34+F40+F44</f>
        <v>106.37</v>
      </c>
      <c r="G45" s="27">
        <f>G24+G25+G34+G40+G44</f>
        <v>837.7700000000001</v>
      </c>
      <c r="H45" s="12"/>
      <c r="I45" s="21" t="e">
        <f>#REF!+#REF!+#REF!+#REF!+I24</f>
        <v>#REF!</v>
      </c>
      <c r="K45" s="27" t="e">
        <f>K24+#REF!+#REF!+#REF!+#REF!</f>
        <v>#REF!</v>
      </c>
      <c r="L45" s="27">
        <f>SUM(L24:L44)</f>
        <v>0.4</v>
      </c>
      <c r="M45" s="27">
        <f>SUM(M24:M44)</f>
        <v>0.05</v>
      </c>
      <c r="N45" s="27">
        <f>SUM(N24:N44)</f>
        <v>0.7</v>
      </c>
      <c r="O45" s="27" t="e">
        <f>O24+#REF!+#REF!+#REF!</f>
        <v>#REF!</v>
      </c>
      <c r="Q45" s="12"/>
      <c r="R45" s="21" t="e">
        <f>#REF!+#REF!+#REF!+#REF!+R24</f>
        <v>#REF!</v>
      </c>
    </row>
    <row r="46" spans="1:18" s="80" customFormat="1" ht="30">
      <c r="A46" s="98" t="s">
        <v>28</v>
      </c>
      <c r="B46" s="70" t="s">
        <v>177</v>
      </c>
      <c r="C46" s="73">
        <v>130</v>
      </c>
      <c r="D46" s="73">
        <v>23.8</v>
      </c>
      <c r="E46" s="73">
        <v>13.36</v>
      </c>
      <c r="F46" s="73">
        <v>29.81</v>
      </c>
      <c r="G46" s="73">
        <v>333</v>
      </c>
      <c r="H46" s="79"/>
      <c r="I46" s="18" t="e">
        <f>I47+I53+#REF!+#REF!+#REF!</f>
        <v>#REF!</v>
      </c>
      <c r="K46" s="73">
        <v>98</v>
      </c>
      <c r="L46" s="73">
        <f>D46*P46</f>
        <v>17.94153846153846</v>
      </c>
      <c r="M46" s="73">
        <f>E46*P46</f>
        <v>10.071384615384614</v>
      </c>
      <c r="N46" s="73">
        <f>F46*P46</f>
        <v>22.472153846153844</v>
      </c>
      <c r="O46" s="73">
        <f>G46*P46</f>
        <v>251.03076923076924</v>
      </c>
      <c r="P46" s="80">
        <f>K46/C46</f>
        <v>0.75384615384615383</v>
      </c>
      <c r="Q46" s="79"/>
      <c r="R46" s="18" t="e">
        <f>R47+R53+#REF!+#REF!+#REF!</f>
        <v>#REF!</v>
      </c>
    </row>
    <row r="47" spans="1:18">
      <c r="A47" s="99"/>
      <c r="B47" s="6" t="s">
        <v>35</v>
      </c>
      <c r="C47" s="25">
        <v>100</v>
      </c>
      <c r="D47" s="25">
        <v>16.7</v>
      </c>
      <c r="E47" s="25">
        <v>9</v>
      </c>
      <c r="F47" s="25">
        <v>1.3</v>
      </c>
      <c r="G47" s="25">
        <v>156</v>
      </c>
      <c r="H47" s="12">
        <v>24</v>
      </c>
      <c r="I47" s="16">
        <f t="shared" ref="I47:I59" si="7">H47/1000*C47</f>
        <v>2.4</v>
      </c>
      <c r="K47" s="25">
        <f>C47*P46</f>
        <v>75.384615384615387</v>
      </c>
      <c r="L47" s="25"/>
      <c r="M47" s="25"/>
      <c r="N47" s="25"/>
      <c r="O47" s="25"/>
      <c r="Q47" s="12">
        <v>24</v>
      </c>
      <c r="R47" s="12">
        <f t="shared" si="1"/>
        <v>1.8092307692307694</v>
      </c>
    </row>
    <row r="48" spans="1:18">
      <c r="A48" s="99"/>
      <c r="B48" s="6" t="s">
        <v>148</v>
      </c>
      <c r="C48" s="25">
        <v>0.35</v>
      </c>
      <c r="D48" s="25">
        <v>4.45</v>
      </c>
      <c r="E48" s="25">
        <v>4.03</v>
      </c>
      <c r="F48" s="25">
        <v>0.24</v>
      </c>
      <c r="G48" s="25">
        <v>54.95</v>
      </c>
      <c r="H48" s="12"/>
      <c r="I48" s="16"/>
      <c r="K48" s="25"/>
      <c r="L48" s="25"/>
      <c r="M48" s="25"/>
      <c r="N48" s="25"/>
      <c r="O48" s="25"/>
      <c r="Q48" s="12"/>
      <c r="R48" s="12"/>
    </row>
    <row r="49" spans="1:18">
      <c r="A49" s="99"/>
      <c r="B49" s="6" t="s">
        <v>23</v>
      </c>
      <c r="C49" s="25">
        <v>10</v>
      </c>
      <c r="D49" s="25"/>
      <c r="E49" s="25"/>
      <c r="F49" s="25">
        <v>9.9700000000000006</v>
      </c>
      <c r="G49" s="25">
        <v>39.799999999999997</v>
      </c>
      <c r="H49" s="12"/>
      <c r="I49" s="16"/>
      <c r="K49" s="25"/>
      <c r="L49" s="25"/>
      <c r="M49" s="25"/>
      <c r="N49" s="25"/>
      <c r="O49" s="25"/>
      <c r="Q49" s="12"/>
      <c r="R49" s="12"/>
    </row>
    <row r="50" spans="1:18">
      <c r="A50" s="99"/>
      <c r="B50" s="6" t="s">
        <v>171</v>
      </c>
      <c r="C50" s="25">
        <v>25</v>
      </c>
      <c r="D50" s="25">
        <v>2.65</v>
      </c>
      <c r="E50" s="25">
        <v>0.33</v>
      </c>
      <c r="F50" s="25">
        <v>18.3</v>
      </c>
      <c r="G50" s="25">
        <v>82.25</v>
      </c>
      <c r="H50" s="12"/>
      <c r="I50" s="16"/>
      <c r="K50" s="25"/>
      <c r="L50" s="25"/>
      <c r="M50" s="25"/>
      <c r="N50" s="25"/>
      <c r="O50" s="25"/>
      <c r="Q50" s="12"/>
      <c r="R50" s="12"/>
    </row>
    <row r="51" spans="1:18">
      <c r="A51" s="99"/>
      <c r="B51" s="69" t="s">
        <v>133</v>
      </c>
      <c r="C51" s="73">
        <v>170</v>
      </c>
      <c r="D51" s="73">
        <v>1.5</v>
      </c>
      <c r="E51" s="73">
        <v>1.3</v>
      </c>
      <c r="F51" s="73">
        <v>9.9700000000000006</v>
      </c>
      <c r="G51" s="73">
        <v>39.799999999999997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37</v>
      </c>
      <c r="C52" s="25">
        <v>1</v>
      </c>
      <c r="D52" s="25"/>
      <c r="E52" s="25"/>
      <c r="F52" s="25"/>
      <c r="G52" s="25"/>
      <c r="H52" s="12"/>
      <c r="I52" s="16"/>
      <c r="K52" s="25"/>
      <c r="L52" s="25"/>
      <c r="M52" s="25"/>
      <c r="N52" s="25"/>
      <c r="O52" s="25"/>
      <c r="Q52" s="12"/>
      <c r="R52" s="12"/>
    </row>
    <row r="53" spans="1:18">
      <c r="A53" s="99"/>
      <c r="B53" s="6" t="s">
        <v>23</v>
      </c>
      <c r="C53" s="25">
        <v>10</v>
      </c>
      <c r="D53" s="25"/>
      <c r="E53" s="25"/>
      <c r="F53" s="25">
        <v>9.9700000000000006</v>
      </c>
      <c r="G53" s="25">
        <v>39.799999999999997</v>
      </c>
      <c r="H53" s="12">
        <v>37</v>
      </c>
      <c r="I53" s="16">
        <f t="shared" si="7"/>
        <v>0.37</v>
      </c>
      <c r="K53" s="25">
        <f>C53*P46</f>
        <v>7.5384615384615383</v>
      </c>
      <c r="L53" s="25"/>
      <c r="M53" s="25"/>
      <c r="N53" s="25"/>
      <c r="O53" s="25"/>
      <c r="Q53" s="12">
        <v>37</v>
      </c>
      <c r="R53" s="12">
        <f t="shared" si="1"/>
        <v>0.27892307692307688</v>
      </c>
    </row>
    <row r="54" spans="1:18">
      <c r="A54" s="99"/>
      <c r="B54" s="6" t="s">
        <v>22</v>
      </c>
      <c r="C54" s="25">
        <v>170</v>
      </c>
      <c r="D54" s="25"/>
      <c r="E54" s="25"/>
      <c r="F54" s="25"/>
      <c r="G54" s="25"/>
      <c r="H54" s="12">
        <v>37</v>
      </c>
      <c r="I54" s="16"/>
      <c r="K54" s="25">
        <f>C54*P46</f>
        <v>128.15384615384616</v>
      </c>
      <c r="L54" s="25"/>
      <c r="M54" s="25"/>
      <c r="N54" s="25"/>
      <c r="O54" s="25"/>
      <c r="Q54" s="12">
        <v>37</v>
      </c>
      <c r="R54" s="12">
        <f t="shared" si="1"/>
        <v>4.7416923076923077</v>
      </c>
    </row>
    <row r="55" spans="1:18" hidden="1">
      <c r="A55" s="99"/>
      <c r="B55" s="6"/>
      <c r="C55" s="25"/>
      <c r="D55" s="25"/>
      <c r="E55" s="25"/>
      <c r="F55" s="25"/>
      <c r="G55" s="25"/>
      <c r="H55" s="12"/>
      <c r="I55" s="12">
        <f t="shared" si="7"/>
        <v>0</v>
      </c>
      <c r="K55" s="25" t="e">
        <f>C55*#REF!</f>
        <v>#REF!</v>
      </c>
      <c r="L55" s="25"/>
      <c r="M55" s="25"/>
      <c r="N55" s="25"/>
      <c r="O55" s="25"/>
      <c r="Q55" s="12"/>
      <c r="R55" s="12" t="e">
        <f t="shared" si="1"/>
        <v>#REF!</v>
      </c>
    </row>
    <row r="56" spans="1:18" hidden="1">
      <c r="A56" s="99"/>
      <c r="B56" s="6"/>
      <c r="C56" s="25"/>
      <c r="D56" s="25"/>
      <c r="E56" s="25"/>
      <c r="F56" s="25"/>
      <c r="G56" s="25"/>
      <c r="H56" s="12"/>
      <c r="I56" s="12">
        <f t="shared" si="7"/>
        <v>0</v>
      </c>
      <c r="K56" s="25" t="e">
        <f>C56*#REF!</f>
        <v>#REF!</v>
      </c>
      <c r="L56" s="25"/>
      <c r="M56" s="25"/>
      <c r="N56" s="25"/>
      <c r="O56" s="25"/>
      <c r="Q56" s="12"/>
      <c r="R56" s="12" t="e">
        <f t="shared" si="1"/>
        <v>#REF!</v>
      </c>
    </row>
    <row r="57" spans="1:18" hidden="1">
      <c r="A57" s="99"/>
      <c r="B57" s="6"/>
      <c r="C57" s="25"/>
      <c r="D57" s="25"/>
      <c r="E57" s="25"/>
      <c r="F57" s="25"/>
      <c r="G57" s="25"/>
      <c r="H57" s="12"/>
      <c r="I57" s="12">
        <f t="shared" si="7"/>
        <v>0</v>
      </c>
      <c r="K57" s="25" t="e">
        <f>C57*#REF!</f>
        <v>#REF!</v>
      </c>
      <c r="L57" s="25"/>
      <c r="M57" s="25"/>
      <c r="N57" s="25"/>
      <c r="O57" s="25"/>
      <c r="Q57" s="12"/>
      <c r="R57" s="12" t="e">
        <f t="shared" si="1"/>
        <v>#REF!</v>
      </c>
    </row>
    <row r="58" spans="1:18" hidden="1">
      <c r="A58" s="99"/>
      <c r="B58" s="6"/>
      <c r="C58" s="25"/>
      <c r="D58" s="25"/>
      <c r="E58" s="25"/>
      <c r="F58" s="25"/>
      <c r="G58" s="25"/>
      <c r="H58" s="12"/>
      <c r="I58" s="12">
        <f t="shared" si="7"/>
        <v>0</v>
      </c>
      <c r="K58" s="25" t="e">
        <f>C58*#REF!</f>
        <v>#REF!</v>
      </c>
      <c r="L58" s="25"/>
      <c r="M58" s="25"/>
      <c r="N58" s="25"/>
      <c r="O58" s="25"/>
      <c r="Q58" s="12"/>
      <c r="R58" s="12" t="e">
        <f t="shared" si="1"/>
        <v>#REF!</v>
      </c>
    </row>
    <row r="59" spans="1:18" hidden="1">
      <c r="A59" s="99"/>
      <c r="B59" s="32"/>
      <c r="C59" s="33"/>
      <c r="D59" s="33"/>
      <c r="E59" s="33"/>
      <c r="F59" s="33"/>
      <c r="G59" s="33"/>
      <c r="H59" s="17"/>
      <c r="I59" s="18">
        <f t="shared" si="7"/>
        <v>0</v>
      </c>
      <c r="K59" s="33"/>
      <c r="L59" s="33"/>
      <c r="M59" s="33"/>
      <c r="N59" s="33"/>
      <c r="O59" s="33"/>
      <c r="Q59" s="17"/>
      <c r="R59" s="19">
        <f t="shared" si="1"/>
        <v>0</v>
      </c>
    </row>
    <row r="60" spans="1:18">
      <c r="A60" s="96" t="s">
        <v>11</v>
      </c>
      <c r="B60" s="96"/>
      <c r="C60" s="27">
        <f>C46+C51</f>
        <v>300</v>
      </c>
      <c r="D60" s="27">
        <f>D46+D51</f>
        <v>25.3</v>
      </c>
      <c r="E60" s="27">
        <f>E46+E51</f>
        <v>14.66</v>
      </c>
      <c r="F60" s="27">
        <f>F46+F51</f>
        <v>39.78</v>
      </c>
      <c r="G60" s="27">
        <f>G46+G51</f>
        <v>372.8</v>
      </c>
      <c r="H60" s="12"/>
      <c r="I60" s="20" t="e">
        <f>I46+#REF!+I59</f>
        <v>#REF!</v>
      </c>
      <c r="K60" s="27" t="e">
        <f>K46+#REF!+K59</f>
        <v>#REF!</v>
      </c>
      <c r="L60" s="27">
        <f>SUM(L46:L59)</f>
        <v>17.94153846153846</v>
      </c>
      <c r="M60" s="27">
        <f>SUM(M46:M59)</f>
        <v>10.071384615384614</v>
      </c>
      <c r="N60" s="27">
        <f>SUM(N46:N59)</f>
        <v>22.472153846153844</v>
      </c>
      <c r="O60" s="27">
        <f>SUM(O46:O59)</f>
        <v>251.03076923076924</v>
      </c>
      <c r="Q60" s="12"/>
      <c r="R60" s="20" t="e">
        <f>R46+#REF!+R59</f>
        <v>#REF!</v>
      </c>
    </row>
    <row r="61" spans="1:18" ht="15.75" thickBot="1">
      <c r="A61" s="2"/>
      <c r="B61" s="2"/>
      <c r="C61" s="28"/>
      <c r="D61" s="28"/>
      <c r="E61" s="28"/>
      <c r="F61" s="28"/>
      <c r="G61" s="28"/>
      <c r="H61" s="12"/>
      <c r="I61" s="12"/>
      <c r="K61" s="28"/>
      <c r="L61" s="28"/>
      <c r="M61" s="28"/>
      <c r="N61" s="28"/>
      <c r="O61" s="28"/>
      <c r="Q61" s="12"/>
      <c r="R61" s="12"/>
    </row>
    <row r="62" spans="1:18" ht="15.75" thickBot="1">
      <c r="A62" s="96" t="s">
        <v>29</v>
      </c>
      <c r="B62" s="96"/>
      <c r="C62" s="27">
        <f>C21+C23+C45+C60</f>
        <v>1665</v>
      </c>
      <c r="D62" s="27">
        <f>D21+D23+D45+D60</f>
        <v>78.44</v>
      </c>
      <c r="E62" s="27">
        <f>E21+E23+E45+E60</f>
        <v>66</v>
      </c>
      <c r="F62" s="27">
        <f>F21+F23+F45+F60</f>
        <v>236.13000000000002</v>
      </c>
      <c r="G62" s="27">
        <f>G21+G23+G45+G60</f>
        <v>1854.64</v>
      </c>
      <c r="H62" s="12"/>
      <c r="I62" s="23" t="e">
        <f>I60+I45+I23+I21</f>
        <v>#REF!</v>
      </c>
      <c r="K62" s="27" t="e">
        <f>K21+K23+K45+K60</f>
        <v>#REF!</v>
      </c>
      <c r="L62" s="27">
        <f>L21+L23+L45+L60</f>
        <v>33.627538461538464</v>
      </c>
      <c r="M62" s="27">
        <f>M21+M23+M45+M60</f>
        <v>17.676584615384613</v>
      </c>
      <c r="N62" s="27">
        <f>N21+N23+N45+N60</f>
        <v>134.67975384615386</v>
      </c>
      <c r="O62" s="27" t="e">
        <f>O21+O23+O45+O60</f>
        <v>#REF!</v>
      </c>
      <c r="Q62" s="12"/>
      <c r="R62" s="23" t="e">
        <f>R60+R45+R23+R21</f>
        <v>#REF!</v>
      </c>
    </row>
    <row r="63" spans="1:18">
      <c r="A63" s="2"/>
      <c r="B63" s="2"/>
      <c r="C63" s="2"/>
      <c r="D63" s="2"/>
      <c r="E63" s="2"/>
      <c r="F63" s="2"/>
      <c r="G63" s="2"/>
      <c r="K63" s="2"/>
      <c r="L63" s="2"/>
      <c r="M63" s="2"/>
      <c r="N63" s="2"/>
      <c r="O63" s="2"/>
    </row>
    <row r="64" spans="1:18">
      <c r="A64" s="2"/>
      <c r="B64" s="2"/>
      <c r="C64" s="2"/>
      <c r="D64" s="2"/>
      <c r="E64" s="2"/>
      <c r="F64" s="2"/>
      <c r="G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K66" s="2"/>
      <c r="L66" s="2"/>
      <c r="M66" s="2"/>
      <c r="N66" s="2"/>
      <c r="O66" s="2"/>
    </row>
    <row r="67" spans="1:15">
      <c r="A67" s="2"/>
      <c r="B67" s="2"/>
      <c r="C67" s="2" t="s">
        <v>94</v>
      </c>
      <c r="D67" s="2"/>
      <c r="E67" s="2"/>
      <c r="F67" s="2"/>
      <c r="G67" s="2"/>
      <c r="K67" s="2" t="s">
        <v>94</v>
      </c>
      <c r="L67" s="2"/>
      <c r="M67" s="2"/>
      <c r="N67" s="2"/>
      <c r="O67" s="2"/>
    </row>
    <row r="68" spans="1:15">
      <c r="A68" s="2"/>
      <c r="B68" s="2" t="s">
        <v>69</v>
      </c>
      <c r="C68" s="36" t="e">
        <f>C53+#REF!</f>
        <v>#REF!</v>
      </c>
      <c r="D68" s="2"/>
      <c r="E68" s="2"/>
      <c r="F68" s="2"/>
      <c r="G68" s="2"/>
      <c r="K68" s="36" t="e">
        <f>K53+#REF!</f>
        <v>#REF!</v>
      </c>
      <c r="L68" s="2"/>
      <c r="M68" s="2"/>
      <c r="N68" s="2"/>
      <c r="O68" s="2"/>
    </row>
    <row r="69" spans="1:15">
      <c r="A69" s="2"/>
      <c r="B69" s="2" t="s">
        <v>70</v>
      </c>
      <c r="C69" s="2"/>
      <c r="D69" s="2"/>
      <c r="E69" s="2"/>
      <c r="F69" s="2"/>
      <c r="G69" s="2"/>
      <c r="K69" s="2"/>
      <c r="L69" s="2"/>
      <c r="M69" s="2"/>
      <c r="N69" s="2"/>
      <c r="O69" s="2"/>
    </row>
    <row r="70" spans="1:15">
      <c r="A70" s="2"/>
      <c r="B70" s="2" t="s">
        <v>71</v>
      </c>
      <c r="C70" s="36" t="e">
        <f>#REF!</f>
        <v>#REF!</v>
      </c>
      <c r="D70" s="2"/>
      <c r="E70" s="2"/>
      <c r="F70" s="2"/>
      <c r="G70" s="2"/>
      <c r="K70" s="36" t="e">
        <f>#REF!</f>
        <v>#REF!</v>
      </c>
      <c r="L70" s="2"/>
      <c r="M70" s="2"/>
      <c r="N70" s="2"/>
      <c r="O70" s="2"/>
    </row>
    <row r="71" spans="1:15">
      <c r="A71" s="2"/>
      <c r="B71" s="2" t="s">
        <v>72</v>
      </c>
      <c r="C71" s="36">
        <f>C15</f>
        <v>30</v>
      </c>
      <c r="D71" s="2"/>
      <c r="E71" s="2"/>
      <c r="F71" s="2"/>
      <c r="G71" s="2"/>
      <c r="K71" s="36">
        <f>K15</f>
        <v>13.2</v>
      </c>
      <c r="L71" s="2"/>
      <c r="M71" s="2"/>
      <c r="N71" s="2"/>
      <c r="O71" s="2"/>
    </row>
    <row r="72" spans="1:15">
      <c r="A72" s="2"/>
      <c r="B72" s="2" t="s">
        <v>73</v>
      </c>
      <c r="C72" s="36" t="e">
        <f>#REF!</f>
        <v>#REF!</v>
      </c>
      <c r="D72" s="2"/>
      <c r="E72" s="2"/>
      <c r="F72" s="2"/>
      <c r="G72" s="2"/>
      <c r="K72" s="36" t="e">
        <f>#REF!</f>
        <v>#REF!</v>
      </c>
      <c r="L72" s="2"/>
      <c r="M72" s="2"/>
      <c r="N72" s="2"/>
      <c r="O72" s="2"/>
    </row>
    <row r="73" spans="1:15">
      <c r="A73" s="2"/>
      <c r="B73" s="2" t="s">
        <v>74</v>
      </c>
      <c r="C73" s="2"/>
      <c r="D73" s="2"/>
      <c r="E73" s="2"/>
      <c r="F73" s="2"/>
      <c r="G73" s="2"/>
      <c r="K73" s="2"/>
      <c r="L73" s="2"/>
      <c r="M73" s="2"/>
      <c r="N73" s="2"/>
      <c r="O73" s="2"/>
    </row>
    <row r="74" spans="1:15">
      <c r="A74" s="2"/>
      <c r="B74" s="2" t="s">
        <v>75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5">
      <c r="A75" s="2"/>
      <c r="B75" s="2" t="s">
        <v>76</v>
      </c>
      <c r="C75" s="2">
        <v>0.2</v>
      </c>
      <c r="D75" s="2"/>
      <c r="E75" s="2"/>
      <c r="F75" s="2"/>
      <c r="G75" s="2"/>
      <c r="K75" s="2">
        <v>0.1</v>
      </c>
      <c r="L75" s="2"/>
      <c r="M75" s="2"/>
      <c r="N75" s="2"/>
      <c r="O75" s="2"/>
    </row>
    <row r="76" spans="1:15">
      <c r="A76" s="2"/>
      <c r="B76" s="2" t="s">
        <v>77</v>
      </c>
      <c r="C76" s="36" t="e">
        <f>#REF!+#REF!</f>
        <v>#REF!</v>
      </c>
      <c r="D76" s="2"/>
      <c r="E76" s="2"/>
      <c r="F76" s="2"/>
      <c r="G76" s="2"/>
      <c r="K76" s="36" t="e">
        <f>#REF!+#REF!</f>
        <v>#REF!</v>
      </c>
      <c r="L76" s="2"/>
      <c r="M76" s="2"/>
      <c r="N76" s="2"/>
      <c r="O76" s="2"/>
    </row>
    <row r="77" spans="1:15">
      <c r="A77" s="2"/>
      <c r="B77" s="2" t="s">
        <v>78</v>
      </c>
      <c r="C77" s="36" t="e">
        <f>#REF!+#REF!+#REF!+#REF!</f>
        <v>#REF!</v>
      </c>
      <c r="D77" s="2"/>
      <c r="E77" s="2"/>
      <c r="F77" s="2"/>
      <c r="G77" s="2"/>
      <c r="K77" s="36" t="e">
        <f>#REF!+#REF!+#REF!+#REF!</f>
        <v>#REF!</v>
      </c>
      <c r="L77" s="2"/>
      <c r="M77" s="2"/>
      <c r="N77" s="2"/>
      <c r="O77" s="2"/>
    </row>
    <row r="78" spans="1:15">
      <c r="A78" s="2"/>
      <c r="B78" s="2" t="s">
        <v>79</v>
      </c>
      <c r="C78" s="36" t="e">
        <f>#REF!+C25</f>
        <v>#REF!</v>
      </c>
      <c r="D78" s="2"/>
      <c r="E78" s="2"/>
      <c r="F78" s="2"/>
      <c r="G78" s="2"/>
      <c r="K78" s="36" t="e">
        <f>#REF!+K25</f>
        <v>#REF!</v>
      </c>
      <c r="L78" s="2"/>
      <c r="M78" s="2"/>
      <c r="N78" s="2"/>
      <c r="O78" s="2"/>
    </row>
    <row r="79" spans="1:15">
      <c r="A79" s="2"/>
      <c r="B79" s="2" t="s">
        <v>80</v>
      </c>
      <c r="C79" s="36" t="e">
        <f>#REF!</f>
        <v>#REF!</v>
      </c>
      <c r="D79" s="2"/>
      <c r="E79" s="2"/>
      <c r="F79" s="2"/>
      <c r="G79" s="2"/>
      <c r="K79" s="36" t="e">
        <f>#REF!</f>
        <v>#REF!</v>
      </c>
      <c r="L79" s="2"/>
      <c r="M79" s="2"/>
      <c r="N79" s="2"/>
      <c r="O79" s="2"/>
    </row>
    <row r="80" spans="1:15">
      <c r="A80" s="2"/>
      <c r="B80" s="2" t="s">
        <v>81</v>
      </c>
      <c r="C80" s="36">
        <f>C22</f>
        <v>160</v>
      </c>
      <c r="D80" s="2"/>
      <c r="E80" s="2"/>
      <c r="F80" s="2"/>
      <c r="G80" s="2"/>
      <c r="K80" s="36">
        <f>K22</f>
        <v>160</v>
      </c>
      <c r="L80" s="2"/>
      <c r="M80" s="2"/>
      <c r="N80" s="2"/>
      <c r="O80" s="2"/>
    </row>
    <row r="81" spans="1:15">
      <c r="A81" s="2"/>
      <c r="B81" s="2" t="s">
        <v>82</v>
      </c>
      <c r="C81" s="36" t="e">
        <f>#REF!</f>
        <v>#REF!</v>
      </c>
      <c r="D81" s="2"/>
      <c r="E81" s="2"/>
      <c r="F81" s="2"/>
      <c r="G81" s="2"/>
      <c r="K81" s="36" t="e">
        <f>#REF!</f>
        <v>#REF!</v>
      </c>
      <c r="L81" s="2"/>
      <c r="M81" s="2"/>
      <c r="N81" s="2"/>
      <c r="O81" s="2"/>
    </row>
    <row r="82" spans="1:15">
      <c r="A82" s="2"/>
      <c r="B82" s="2" t="s">
        <v>83</v>
      </c>
      <c r="C82" s="36" t="e">
        <f>#REF!</f>
        <v>#REF!</v>
      </c>
      <c r="D82" s="2"/>
      <c r="E82" s="2"/>
      <c r="F82" s="2"/>
      <c r="G82" s="2"/>
      <c r="K82" s="36" t="e">
        <f>#REF!</f>
        <v>#REF!</v>
      </c>
      <c r="L82" s="2"/>
      <c r="M82" s="2"/>
      <c r="N82" s="2"/>
      <c r="O82" s="2"/>
    </row>
    <row r="83" spans="1:15">
      <c r="A83" s="2"/>
      <c r="B83" s="2" t="s">
        <v>84</v>
      </c>
      <c r="C83" s="36" t="e">
        <f>#REF!</f>
        <v>#REF!</v>
      </c>
      <c r="D83" s="2"/>
      <c r="E83" s="2"/>
      <c r="F83" s="2"/>
      <c r="G83" s="2"/>
      <c r="K83" s="36" t="e">
        <f>#REF!</f>
        <v>#REF!</v>
      </c>
      <c r="L83" s="2"/>
      <c r="M83" s="2"/>
      <c r="N83" s="2"/>
      <c r="O83" s="2"/>
    </row>
    <row r="84" spans="1:15">
      <c r="A84" s="2"/>
      <c r="B84" s="2" t="s">
        <v>85</v>
      </c>
      <c r="C84" s="36">
        <f>C7</f>
        <v>25</v>
      </c>
      <c r="D84" s="2"/>
      <c r="E84" s="2"/>
      <c r="F84" s="2"/>
      <c r="G84" s="2"/>
      <c r="K84" s="36">
        <f>K7</f>
        <v>11</v>
      </c>
      <c r="L84" s="2"/>
      <c r="M84" s="2"/>
      <c r="N84" s="2"/>
      <c r="O84" s="2"/>
    </row>
    <row r="85" spans="1:15">
      <c r="A85" s="2"/>
      <c r="B85" s="2" t="s">
        <v>86</v>
      </c>
      <c r="C85" s="36" t="e">
        <f>#REF!+C47</f>
        <v>#REF!</v>
      </c>
      <c r="D85" s="2"/>
      <c r="E85" s="2"/>
      <c r="F85" s="2"/>
      <c r="G85" s="2"/>
      <c r="K85" s="36" t="e">
        <f>#REF!+K47</f>
        <v>#REF!</v>
      </c>
      <c r="L85" s="2"/>
      <c r="M85" s="2"/>
      <c r="N85" s="2"/>
      <c r="O85" s="2"/>
    </row>
    <row r="86" spans="1:15">
      <c r="A86" s="2"/>
      <c r="B86" s="2" t="s">
        <v>87</v>
      </c>
      <c r="C86" s="36" t="e">
        <f>C18+C14+#REF!+#REF!+#REF!</f>
        <v>#REF!</v>
      </c>
      <c r="D86" s="2"/>
      <c r="E86" s="2"/>
      <c r="F86" s="2"/>
      <c r="G86" s="2"/>
      <c r="K86" s="36" t="e">
        <f>K18+K14+#REF!+#REF!+#REF!</f>
        <v>#REF!</v>
      </c>
      <c r="L86" s="2"/>
      <c r="M86" s="2"/>
      <c r="N86" s="2"/>
      <c r="O86" s="2"/>
    </row>
    <row r="87" spans="1:15">
      <c r="A87" s="2"/>
      <c r="B87" s="2" t="s">
        <v>88</v>
      </c>
      <c r="C87" s="36" t="e">
        <f>#REF!+#REF!</f>
        <v>#REF!</v>
      </c>
      <c r="D87" s="2"/>
      <c r="E87" s="2"/>
      <c r="F87" s="2"/>
      <c r="G87" s="2"/>
      <c r="K87" s="36" t="e">
        <f>#REF!+#REF!</f>
        <v>#REF!</v>
      </c>
      <c r="L87" s="2"/>
      <c r="M87" s="2"/>
      <c r="N87" s="2"/>
      <c r="O87" s="2"/>
    </row>
    <row r="88" spans="1:15">
      <c r="A88" s="2"/>
      <c r="B88" s="2" t="s">
        <v>89</v>
      </c>
      <c r="C88" s="36">
        <f>C17</f>
        <v>10</v>
      </c>
      <c r="D88" s="2"/>
      <c r="E88" s="2"/>
      <c r="F88" s="2"/>
      <c r="G88" s="2"/>
      <c r="K88" s="36">
        <f>K17</f>
        <v>37.5</v>
      </c>
      <c r="L88" s="2"/>
      <c r="M88" s="2"/>
      <c r="N88" s="2"/>
      <c r="O88" s="2"/>
    </row>
    <row r="89" spans="1:15">
      <c r="A89" s="2"/>
      <c r="B89" s="2" t="s">
        <v>90</v>
      </c>
      <c r="C89" s="2"/>
      <c r="D89" s="2"/>
      <c r="E89" s="2"/>
      <c r="F89" s="2"/>
      <c r="G89" s="2"/>
      <c r="K89" s="2"/>
      <c r="L89" s="2"/>
      <c r="M89" s="2"/>
      <c r="N89" s="2"/>
      <c r="O89" s="2"/>
    </row>
    <row r="90" spans="1:15">
      <c r="A90" s="2"/>
      <c r="B90" s="2" t="s">
        <v>91</v>
      </c>
      <c r="C90" s="2"/>
      <c r="D90" s="2"/>
      <c r="E90" s="2"/>
      <c r="F90" s="2"/>
      <c r="G90" s="2"/>
      <c r="K90" s="2"/>
      <c r="L90" s="2"/>
      <c r="M90" s="2"/>
      <c r="N90" s="2"/>
      <c r="O90" s="2"/>
    </row>
    <row r="91" spans="1:15">
      <c r="A91" s="2"/>
      <c r="B91" s="2" t="s">
        <v>92</v>
      </c>
      <c r="C91" s="36" t="e">
        <f>#REF!+#REF!+#REF!+C54</f>
        <v>#REF!</v>
      </c>
      <c r="D91" s="2"/>
      <c r="E91" s="2"/>
      <c r="F91" s="2"/>
      <c r="G91" s="2"/>
      <c r="K91" s="36" t="e">
        <f>#REF!+#REF!+#REF!+K54</f>
        <v>#REF!</v>
      </c>
      <c r="L91" s="2"/>
      <c r="M91" s="2"/>
      <c r="N91" s="2"/>
      <c r="O91" s="2"/>
    </row>
    <row r="92" spans="1:15">
      <c r="A92" s="2"/>
      <c r="B92" s="2" t="s">
        <v>93</v>
      </c>
      <c r="C92" s="36" t="e">
        <f>#REF!</f>
        <v>#REF!</v>
      </c>
      <c r="D92" s="2"/>
      <c r="E92" s="2"/>
      <c r="F92" s="2"/>
      <c r="G92" s="2"/>
      <c r="H92" s="2"/>
      <c r="I92" s="2"/>
      <c r="K92" s="36" t="e">
        <f>#REF!</f>
        <v>#REF!</v>
      </c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0:B60"/>
    <mergeCell ref="A62:B62"/>
    <mergeCell ref="A6:A20"/>
    <mergeCell ref="A21:B21"/>
    <mergeCell ref="A23:B23"/>
    <mergeCell ref="A24:A44"/>
    <mergeCell ref="A45:B45"/>
    <mergeCell ref="A46:A59"/>
  </mergeCells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0"/>
  <sheetViews>
    <sheetView workbookViewId="0">
      <selection activeCell="F13" sqref="F13"/>
    </sheetView>
  </sheetViews>
  <sheetFormatPr defaultRowHeight="15"/>
  <cols>
    <col min="1" max="1" width="10" customWidth="1"/>
    <col min="2" max="2" width="20.5703125" customWidth="1"/>
    <col min="3" max="3" width="10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62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s="80" customFormat="1" ht="30">
      <c r="A6" s="97" t="s">
        <v>8</v>
      </c>
      <c r="B6" s="70" t="s">
        <v>178</v>
      </c>
      <c r="C6" s="73">
        <v>250</v>
      </c>
      <c r="D6" s="73">
        <v>6.69</v>
      </c>
      <c r="E6" s="73">
        <v>9.6300000000000008</v>
      </c>
      <c r="F6" s="73">
        <v>33.299999999999997</v>
      </c>
      <c r="G6" s="73">
        <v>256.35000000000002</v>
      </c>
      <c r="H6" s="79"/>
      <c r="I6" s="19" t="e">
        <f>I7+#REF!+I13</f>
        <v>#REF!</v>
      </c>
      <c r="K6" s="73">
        <v>110</v>
      </c>
      <c r="L6" s="73">
        <f>D6*P6</f>
        <v>2.9436</v>
      </c>
      <c r="M6" s="73">
        <f>E6*P6</f>
        <v>4.2372000000000005</v>
      </c>
      <c r="N6" s="73">
        <f>F6*P6</f>
        <v>14.651999999999999</v>
      </c>
      <c r="O6" s="73">
        <f>G6*P6</f>
        <v>112.79400000000001</v>
      </c>
      <c r="P6" s="80">
        <f>K6/C6</f>
        <v>0.44</v>
      </c>
      <c r="R6" s="19" t="e">
        <f>R7+#REF!+R13</f>
        <v>#REF!</v>
      </c>
      <c r="V6" s="81" t="s">
        <v>132</v>
      </c>
    </row>
    <row r="7" spans="1:22">
      <c r="A7" s="97"/>
      <c r="B7" s="6" t="s">
        <v>179</v>
      </c>
      <c r="C7" s="25">
        <v>15</v>
      </c>
      <c r="D7" s="25">
        <v>2.65</v>
      </c>
      <c r="E7" s="25">
        <v>0.33</v>
      </c>
      <c r="F7" s="25">
        <v>18.3</v>
      </c>
      <c r="G7" s="25">
        <v>82.25</v>
      </c>
      <c r="H7">
        <v>44</v>
      </c>
      <c r="I7" s="13">
        <f>H7/1000*C7</f>
        <v>0.65999999999999992</v>
      </c>
      <c r="K7" s="25">
        <f>C7*P6</f>
        <v>6.6</v>
      </c>
      <c r="L7" s="25"/>
      <c r="M7" s="25"/>
      <c r="N7" s="25"/>
      <c r="O7" s="25"/>
      <c r="Q7">
        <v>44</v>
      </c>
      <c r="R7" s="12">
        <f>Q7/1000*K7</f>
        <v>0.29039999999999999</v>
      </c>
    </row>
    <row r="8" spans="1:22">
      <c r="A8" s="97"/>
      <c r="B8" s="6" t="s">
        <v>22</v>
      </c>
      <c r="C8" s="25">
        <v>70</v>
      </c>
      <c r="D8" s="56"/>
      <c r="E8" s="25"/>
      <c r="F8" s="25"/>
      <c r="G8" s="25"/>
      <c r="I8" s="13"/>
      <c r="K8" s="25"/>
      <c r="L8" s="25"/>
      <c r="M8" s="25"/>
      <c r="N8" s="25"/>
      <c r="O8" s="25"/>
      <c r="R8" s="12"/>
    </row>
    <row r="9" spans="1:22">
      <c r="A9" s="97"/>
      <c r="B9" s="6" t="s">
        <v>26</v>
      </c>
      <c r="C9" s="25">
        <v>200</v>
      </c>
      <c r="D9" s="25">
        <v>4</v>
      </c>
      <c r="E9" s="25">
        <v>6</v>
      </c>
      <c r="F9" s="25">
        <v>8</v>
      </c>
      <c r="G9" s="25">
        <v>118</v>
      </c>
      <c r="I9" s="13"/>
      <c r="K9" s="25"/>
      <c r="L9" s="25"/>
      <c r="M9" s="25"/>
      <c r="N9" s="25"/>
      <c r="O9" s="25"/>
      <c r="R9" s="12"/>
    </row>
    <row r="10" spans="1:22">
      <c r="A10" s="97"/>
      <c r="B10" s="6" t="s">
        <v>23</v>
      </c>
      <c r="C10" s="25">
        <v>7</v>
      </c>
      <c r="D10" s="25">
        <v>0.02</v>
      </c>
      <c r="E10" s="25">
        <v>0</v>
      </c>
      <c r="F10" s="25">
        <v>6.96</v>
      </c>
      <c r="G10" s="25">
        <v>26.18</v>
      </c>
      <c r="I10" s="13"/>
      <c r="K10" s="25"/>
      <c r="L10" s="25"/>
      <c r="M10" s="25"/>
      <c r="N10" s="25"/>
      <c r="O10" s="25"/>
      <c r="R10" s="12"/>
    </row>
    <row r="11" spans="1:22">
      <c r="A11" s="97"/>
      <c r="B11" s="6" t="s">
        <v>9</v>
      </c>
      <c r="C11" s="25">
        <v>4</v>
      </c>
      <c r="D11" s="25">
        <v>0.02</v>
      </c>
      <c r="E11" s="25">
        <v>3.3</v>
      </c>
      <c r="F11" s="25">
        <v>0.04</v>
      </c>
      <c r="G11" s="25">
        <v>29.92</v>
      </c>
      <c r="I11" s="13"/>
      <c r="K11" s="25"/>
      <c r="L11" s="25"/>
      <c r="M11" s="25"/>
      <c r="N11" s="25"/>
      <c r="O11" s="25"/>
      <c r="R11" s="12"/>
    </row>
    <row r="12" spans="1:22" ht="30">
      <c r="A12" s="97"/>
      <c r="B12" s="71" t="s">
        <v>108</v>
      </c>
      <c r="C12" s="67">
        <v>170</v>
      </c>
      <c r="D12" s="67">
        <v>3.25</v>
      </c>
      <c r="E12" s="67">
        <v>4.6399999999999997</v>
      </c>
      <c r="F12" s="67">
        <v>16.28</v>
      </c>
      <c r="G12" s="67">
        <v>131.68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149</v>
      </c>
      <c r="C13" s="25">
        <v>150</v>
      </c>
      <c r="D13" s="60">
        <v>3</v>
      </c>
      <c r="E13" s="60">
        <v>4.5</v>
      </c>
      <c r="F13" s="60">
        <v>6</v>
      </c>
      <c r="G13" s="60">
        <v>88.5</v>
      </c>
      <c r="H13" s="13">
        <v>288</v>
      </c>
      <c r="I13" s="13">
        <f t="shared" ref="I13:I21" si="0">H13/1000*C13</f>
        <v>43.199999999999996</v>
      </c>
      <c r="K13" s="25">
        <f>C13*P6</f>
        <v>66</v>
      </c>
      <c r="L13" s="25"/>
      <c r="M13" s="25"/>
      <c r="N13" s="25"/>
      <c r="O13" s="25"/>
      <c r="Q13" s="13">
        <v>288</v>
      </c>
      <c r="R13" s="12">
        <f t="shared" ref="R13:R68" si="1">Q13/1000*K13</f>
        <v>19.007999999999999</v>
      </c>
    </row>
    <row r="14" spans="1:22">
      <c r="A14" s="97"/>
      <c r="B14" s="6" t="s">
        <v>23</v>
      </c>
      <c r="C14" s="25">
        <v>10</v>
      </c>
      <c r="D14" s="60">
        <v>0</v>
      </c>
      <c r="E14" s="60">
        <v>0</v>
      </c>
      <c r="F14" s="60">
        <v>9.98</v>
      </c>
      <c r="G14" s="60">
        <v>39.799999999999997</v>
      </c>
      <c r="H14" s="12"/>
      <c r="I14" s="34">
        <f>I15+I16+I17+I18</f>
        <v>3.0350000000000001</v>
      </c>
      <c r="K14" s="33">
        <v>150</v>
      </c>
      <c r="L14" s="33">
        <f>D14*P14</f>
        <v>0</v>
      </c>
      <c r="M14" s="33">
        <f>E14*P14</f>
        <v>0</v>
      </c>
      <c r="N14" s="33">
        <f>F14*P14</f>
        <v>149.70000000000002</v>
      </c>
      <c r="O14" s="33">
        <f>G14*P14</f>
        <v>597</v>
      </c>
      <c r="P14">
        <f>K14/C14</f>
        <v>15</v>
      </c>
      <c r="Q14" s="12"/>
      <c r="R14" s="19">
        <f>R15+R16+R17+R18</f>
        <v>45.525000000000006</v>
      </c>
    </row>
    <row r="15" spans="1:22">
      <c r="A15" s="97"/>
      <c r="B15" s="61" t="s">
        <v>45</v>
      </c>
      <c r="C15" s="60">
        <v>1</v>
      </c>
      <c r="D15" s="60">
        <v>0.25</v>
      </c>
      <c r="E15" s="60">
        <v>0.14000000000000001</v>
      </c>
      <c r="F15" s="60">
        <v>0.3</v>
      </c>
      <c r="G15" s="60">
        <v>3.38</v>
      </c>
      <c r="H15" s="12">
        <v>265</v>
      </c>
      <c r="I15" s="13">
        <f t="shared" si="0"/>
        <v>0.26500000000000001</v>
      </c>
      <c r="K15" s="25">
        <f>C15*P14</f>
        <v>15</v>
      </c>
      <c r="L15" s="25"/>
      <c r="M15" s="25"/>
      <c r="N15" s="25"/>
      <c r="O15" s="25"/>
      <c r="Q15" s="12">
        <v>265</v>
      </c>
      <c r="R15" s="12">
        <f t="shared" si="1"/>
        <v>3.9750000000000001</v>
      </c>
    </row>
    <row r="16" spans="1:22">
      <c r="A16" s="97"/>
      <c r="B16" s="61" t="s">
        <v>22</v>
      </c>
      <c r="C16" s="60">
        <v>40</v>
      </c>
      <c r="D16" s="60"/>
      <c r="E16" s="60"/>
      <c r="F16" s="60"/>
      <c r="G16" s="60"/>
      <c r="H16" s="12"/>
      <c r="I16" s="13">
        <f t="shared" si="0"/>
        <v>0</v>
      </c>
      <c r="K16" s="25">
        <f>C16*P14</f>
        <v>600</v>
      </c>
      <c r="L16" s="25"/>
      <c r="M16" s="25"/>
      <c r="N16" s="25"/>
      <c r="O16" s="25"/>
      <c r="Q16" s="12"/>
      <c r="R16" s="12">
        <f t="shared" si="1"/>
        <v>0</v>
      </c>
    </row>
    <row r="17" spans="1:18" ht="30">
      <c r="A17" s="97"/>
      <c r="B17" s="78" t="s">
        <v>105</v>
      </c>
      <c r="C17" s="66">
        <v>40</v>
      </c>
      <c r="D17" s="66">
        <f>7.5/100*C17</f>
        <v>3</v>
      </c>
      <c r="E17" s="66">
        <f>2.9/100*C17</f>
        <v>1.1599999999999999</v>
      </c>
      <c r="F17" s="66">
        <f>51.4/100*C17</f>
        <v>20.560000000000002</v>
      </c>
      <c r="G17" s="66">
        <f>262/100*C17</f>
        <v>104.80000000000001</v>
      </c>
      <c r="H17" s="12">
        <v>37</v>
      </c>
      <c r="I17" s="13">
        <f t="shared" si="0"/>
        <v>1.48</v>
      </c>
      <c r="K17" s="25">
        <f>C17*P14</f>
        <v>600</v>
      </c>
      <c r="L17" s="25"/>
      <c r="M17" s="25"/>
      <c r="N17" s="25"/>
      <c r="O17" s="25"/>
      <c r="Q17" s="12">
        <v>37</v>
      </c>
      <c r="R17" s="12">
        <f t="shared" si="1"/>
        <v>22.2</v>
      </c>
    </row>
    <row r="18" spans="1:18" ht="30">
      <c r="A18" s="97"/>
      <c r="B18" s="78" t="s">
        <v>106</v>
      </c>
      <c r="C18" s="66">
        <v>10</v>
      </c>
      <c r="D18" s="66">
        <f>0.5/100*C18</f>
        <v>0.05</v>
      </c>
      <c r="E18" s="66">
        <f>82.5/100*C18</f>
        <v>8.25</v>
      </c>
      <c r="F18" s="66">
        <f>0.8/100*C18</f>
        <v>0.08</v>
      </c>
      <c r="G18" s="66">
        <f>748/100*C18</f>
        <v>74.800000000000011</v>
      </c>
      <c r="H18" s="12">
        <v>129</v>
      </c>
      <c r="I18" s="13">
        <f t="shared" si="0"/>
        <v>1.29</v>
      </c>
      <c r="K18" s="25">
        <f>C18*P14</f>
        <v>150</v>
      </c>
      <c r="L18" s="25"/>
      <c r="M18" s="25"/>
      <c r="N18" s="25"/>
      <c r="O18" s="25"/>
      <c r="Q18" s="12">
        <v>129</v>
      </c>
      <c r="R18" s="12">
        <f t="shared" si="1"/>
        <v>19.350000000000001</v>
      </c>
    </row>
    <row r="19" spans="1:18" hidden="1">
      <c r="A19" s="97"/>
      <c r="B19" s="32"/>
      <c r="C19" s="33"/>
      <c r="D19" s="33"/>
      <c r="E19" s="33"/>
      <c r="F19" s="33"/>
      <c r="G19" s="33"/>
      <c r="H19" s="12"/>
      <c r="I19" s="34">
        <f t="shared" si="0"/>
        <v>0</v>
      </c>
      <c r="K19" s="33"/>
      <c r="L19" s="33"/>
      <c r="M19" s="33"/>
      <c r="N19" s="33"/>
      <c r="O19" s="33"/>
      <c r="Q19" s="12"/>
      <c r="R19" s="19">
        <f t="shared" si="1"/>
        <v>0</v>
      </c>
    </row>
    <row r="20" spans="1:18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8" hidden="1">
      <c r="A21" s="97"/>
      <c r="B21" s="3"/>
      <c r="C21" s="25"/>
      <c r="D21" s="25"/>
      <c r="E21" s="25"/>
      <c r="F21" s="25"/>
      <c r="G21" s="25"/>
      <c r="H21" s="15"/>
      <c r="I21" s="16">
        <f t="shared" si="0"/>
        <v>0</v>
      </c>
      <c r="K21" s="25" t="e">
        <f>C21*#REF!</f>
        <v>#REF!</v>
      </c>
      <c r="L21" s="25"/>
      <c r="M21" s="25"/>
      <c r="N21" s="25"/>
      <c r="O21" s="25"/>
      <c r="Q21" s="15"/>
      <c r="R21" s="12" t="e">
        <f t="shared" si="1"/>
        <v>#REF!</v>
      </c>
    </row>
    <row r="22" spans="1:18">
      <c r="A22" s="96" t="s">
        <v>11</v>
      </c>
      <c r="B22" s="96"/>
      <c r="C22" s="21">
        <f>C6+C12+C17+C18</f>
        <v>470</v>
      </c>
      <c r="D22" s="21">
        <f>D6+D12+D17+D18</f>
        <v>12.990000000000002</v>
      </c>
      <c r="E22" s="21">
        <f>E6+E12+E17+E18</f>
        <v>23.68</v>
      </c>
      <c r="F22" s="21">
        <f>F6+F12+F17+F18</f>
        <v>70.22</v>
      </c>
      <c r="G22" s="21">
        <f>G6+G12+G17+G18</f>
        <v>567.63000000000011</v>
      </c>
      <c r="H22" s="13"/>
      <c r="I22" s="22" t="e">
        <f>I6+I14+#REF!+I19</f>
        <v>#REF!</v>
      </c>
      <c r="K22" s="21" t="e">
        <f>K6+K14+#REF!+K19</f>
        <v>#REF!</v>
      </c>
      <c r="L22" s="21">
        <f>SUM(L6:L21)</f>
        <v>2.9436</v>
      </c>
      <c r="M22" s="21">
        <f>SUM(M6:M21)</f>
        <v>4.2372000000000005</v>
      </c>
      <c r="N22" s="21">
        <f>SUM(N6:N21)</f>
        <v>164.352</v>
      </c>
      <c r="O22" s="21">
        <f>SUM(O6:O21)</f>
        <v>709.79399999999998</v>
      </c>
      <c r="Q22" s="13"/>
      <c r="R22" s="22" t="e">
        <f>R6+R14+#REF!+R19</f>
        <v>#REF!</v>
      </c>
    </row>
    <row r="23" spans="1:18" ht="30">
      <c r="A23" s="5" t="s">
        <v>12</v>
      </c>
      <c r="B23" s="70" t="s">
        <v>180</v>
      </c>
      <c r="C23" s="73">
        <v>150</v>
      </c>
      <c r="D23" s="73">
        <v>1.35</v>
      </c>
      <c r="E23" s="73">
        <v>0.3</v>
      </c>
      <c r="F23" s="73">
        <v>12.15</v>
      </c>
      <c r="G23" s="73">
        <v>12.15</v>
      </c>
      <c r="H23" s="15">
        <v>41</v>
      </c>
      <c r="I23" s="12">
        <f t="shared" ref="I23" si="2">H23/1000*C23</f>
        <v>6.15</v>
      </c>
      <c r="K23" s="33">
        <v>160</v>
      </c>
      <c r="L23" s="33">
        <f>D23*P23</f>
        <v>1.4400000000000002</v>
      </c>
      <c r="M23" s="33">
        <f>E23*P23</f>
        <v>0.32</v>
      </c>
      <c r="N23" s="33">
        <f>F23*P23</f>
        <v>12.96</v>
      </c>
      <c r="O23" s="33">
        <f>G23*P23</f>
        <v>12.96</v>
      </c>
      <c r="P23">
        <f>K23/C23</f>
        <v>1.0666666666666667</v>
      </c>
      <c r="Q23" s="15">
        <v>41</v>
      </c>
      <c r="R23" s="12">
        <f t="shared" si="1"/>
        <v>6.5600000000000005</v>
      </c>
    </row>
    <row r="24" spans="1:18">
      <c r="A24" s="96" t="s">
        <v>11</v>
      </c>
      <c r="B24" s="96"/>
      <c r="C24" s="26">
        <f>C23</f>
        <v>150</v>
      </c>
      <c r="D24" s="26">
        <f>D23</f>
        <v>1.35</v>
      </c>
      <c r="E24" s="26">
        <f t="shared" ref="E24:G24" si="3">E23</f>
        <v>0.3</v>
      </c>
      <c r="F24" s="26">
        <f t="shared" si="3"/>
        <v>12.15</v>
      </c>
      <c r="G24" s="26">
        <f t="shared" si="3"/>
        <v>12.15</v>
      </c>
      <c r="H24" s="12"/>
      <c r="I24" s="22">
        <f>SUM(I23)</f>
        <v>6.15</v>
      </c>
      <c r="K24" s="26">
        <v>150</v>
      </c>
      <c r="L24" s="26">
        <f>L23</f>
        <v>1.4400000000000002</v>
      </c>
      <c r="M24" s="26">
        <f t="shared" ref="M24:O24" si="4">M23</f>
        <v>0.32</v>
      </c>
      <c r="N24" s="26">
        <f t="shared" si="4"/>
        <v>12.96</v>
      </c>
      <c r="O24" s="26">
        <f t="shared" si="4"/>
        <v>12.96</v>
      </c>
      <c r="Q24" s="12"/>
      <c r="R24" s="22">
        <f>SUM(R23)</f>
        <v>6.5600000000000005</v>
      </c>
    </row>
    <row r="25" spans="1:18" ht="45">
      <c r="A25" s="98" t="s">
        <v>24</v>
      </c>
      <c r="B25" s="70" t="s">
        <v>181</v>
      </c>
      <c r="C25" s="73">
        <v>110</v>
      </c>
      <c r="D25" s="73">
        <f>+D29+D37+D43+D49+D53</f>
        <v>25.92</v>
      </c>
      <c r="E25" s="73">
        <v>0.18</v>
      </c>
      <c r="F25" s="73">
        <v>11.89</v>
      </c>
      <c r="G25" s="73">
        <v>58</v>
      </c>
      <c r="H25" s="12"/>
      <c r="I25" s="19">
        <f>I26+I27+I47+I48+I49</f>
        <v>16.643999999999998</v>
      </c>
      <c r="K25" s="33">
        <v>50</v>
      </c>
      <c r="L25" s="33">
        <f>D25*P25</f>
        <v>11.781818181818183</v>
      </c>
      <c r="M25" s="33">
        <f>E25*P25</f>
        <v>8.1818181818181818E-2</v>
      </c>
      <c r="N25" s="33">
        <f>F25*P25</f>
        <v>5.4045454545454543</v>
      </c>
      <c r="O25" s="33">
        <f>G25*P25</f>
        <v>26.363636363636363</v>
      </c>
      <c r="P25">
        <f>K25/C25</f>
        <v>0.45454545454545453</v>
      </c>
      <c r="Q25" s="12"/>
      <c r="R25" s="19">
        <f>R26+R27+R47+R48+R49</f>
        <v>7.5654545454545445</v>
      </c>
    </row>
    <row r="26" spans="1:18">
      <c r="A26" s="99"/>
      <c r="B26" s="6" t="s">
        <v>15</v>
      </c>
      <c r="C26" s="25">
        <v>80</v>
      </c>
      <c r="D26" s="25">
        <v>1.04</v>
      </c>
      <c r="E26" s="25">
        <v>0.08</v>
      </c>
      <c r="F26" s="25">
        <v>5.52</v>
      </c>
      <c r="G26" s="25">
        <v>25.6</v>
      </c>
      <c r="H26" s="12">
        <v>52</v>
      </c>
      <c r="I26" s="12">
        <f t="shared" ref="I26:I50" si="5">H26/1000*C26</f>
        <v>4.16</v>
      </c>
      <c r="K26" s="25">
        <f>C26*P25</f>
        <v>36.36363636363636</v>
      </c>
      <c r="L26" s="25"/>
      <c r="M26" s="25"/>
      <c r="N26" s="25"/>
      <c r="O26" s="25"/>
      <c r="Q26" s="12">
        <v>52</v>
      </c>
      <c r="R26" s="12">
        <f t="shared" si="1"/>
        <v>1.8909090909090907</v>
      </c>
    </row>
    <row r="27" spans="1:18">
      <c r="A27" s="99"/>
      <c r="B27" s="6" t="s">
        <v>174</v>
      </c>
      <c r="C27" s="25">
        <v>30</v>
      </c>
      <c r="D27" s="25">
        <v>0.42</v>
      </c>
      <c r="E27" s="25"/>
      <c r="F27" s="25">
        <v>3.12</v>
      </c>
      <c r="G27" s="25">
        <v>12.3</v>
      </c>
      <c r="H27" s="12">
        <v>61</v>
      </c>
      <c r="I27" s="12">
        <f t="shared" si="5"/>
        <v>1.83</v>
      </c>
      <c r="K27" s="25">
        <f>C27*P25</f>
        <v>13.636363636363637</v>
      </c>
      <c r="L27" s="25"/>
      <c r="M27" s="25"/>
      <c r="N27" s="25"/>
      <c r="O27" s="25"/>
      <c r="Q27" s="12">
        <v>61</v>
      </c>
      <c r="R27" s="12">
        <f t="shared" si="1"/>
        <v>0.83181818181818179</v>
      </c>
    </row>
    <row r="28" spans="1:18">
      <c r="A28" s="99"/>
      <c r="B28" s="6" t="s">
        <v>182</v>
      </c>
      <c r="C28" s="25">
        <v>50</v>
      </c>
      <c r="D28" s="25">
        <v>1.55</v>
      </c>
      <c r="E28" s="25">
        <v>0.1</v>
      </c>
      <c r="F28" s="25">
        <v>3.25</v>
      </c>
      <c r="G28" s="25">
        <v>20.100000000000001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 ht="45">
      <c r="A29" s="99"/>
      <c r="B29" s="69" t="s">
        <v>183</v>
      </c>
      <c r="C29" s="26">
        <v>250</v>
      </c>
      <c r="D29" s="26">
        <v>6.27</v>
      </c>
      <c r="E29" s="26">
        <v>4.67</v>
      </c>
      <c r="F29" s="26">
        <v>27.52</v>
      </c>
      <c r="G29" s="26">
        <v>146.61000000000001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18</v>
      </c>
      <c r="C30" s="25">
        <v>70</v>
      </c>
      <c r="D30" s="25">
        <v>13.52</v>
      </c>
      <c r="E30" s="25">
        <v>7.84</v>
      </c>
      <c r="F30" s="25">
        <v>0.05</v>
      </c>
      <c r="G30" s="25">
        <v>124.85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184</v>
      </c>
      <c r="C31" s="25">
        <v>100</v>
      </c>
      <c r="D31" s="25">
        <v>1.8</v>
      </c>
      <c r="E31" s="25">
        <v>0.1</v>
      </c>
      <c r="F31" s="25">
        <v>4.7</v>
      </c>
      <c r="G31" s="25">
        <v>26.9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30</v>
      </c>
      <c r="C32" s="25">
        <v>100</v>
      </c>
      <c r="D32" s="25">
        <v>2</v>
      </c>
      <c r="E32" s="25">
        <v>0.4</v>
      </c>
      <c r="F32" s="25">
        <v>16.3</v>
      </c>
      <c r="G32" s="25">
        <v>76.8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9">
      <c r="A33" s="99"/>
      <c r="B33" s="6" t="s">
        <v>15</v>
      </c>
      <c r="C33" s="25">
        <v>10</v>
      </c>
      <c r="D33" s="25">
        <v>0.13</v>
      </c>
      <c r="E33" s="25">
        <v>0.01</v>
      </c>
      <c r="F33" s="25">
        <v>0.7</v>
      </c>
      <c r="G33" s="25">
        <v>8.85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9">
      <c r="A34" s="99"/>
      <c r="B34" s="6" t="s">
        <v>16</v>
      </c>
      <c r="C34" s="25">
        <v>5</v>
      </c>
      <c r="D34" s="25">
        <v>7.0000000000000007E-2</v>
      </c>
      <c r="E34" s="25"/>
      <c r="F34" s="25">
        <v>0.45</v>
      </c>
      <c r="G34" s="25">
        <v>2.08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9">
      <c r="A35" s="99"/>
      <c r="B35" s="6" t="s">
        <v>185</v>
      </c>
      <c r="C35" s="25">
        <v>5</v>
      </c>
      <c r="D35" s="25">
        <v>0.1</v>
      </c>
      <c r="E35" s="25">
        <v>0.02</v>
      </c>
      <c r="F35" s="25">
        <v>0.82</v>
      </c>
      <c r="G35" s="25">
        <v>3.84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9">
      <c r="A36" s="99"/>
      <c r="B36" s="6" t="s">
        <v>186</v>
      </c>
      <c r="C36" s="25">
        <v>4</v>
      </c>
      <c r="D36" s="25"/>
      <c r="E36" s="25">
        <v>4</v>
      </c>
      <c r="F36" s="25"/>
      <c r="G36" s="25">
        <v>35.950000000000003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9" ht="45">
      <c r="A37" s="99"/>
      <c r="B37" s="91" t="s">
        <v>187</v>
      </c>
      <c r="C37" s="94">
        <v>155</v>
      </c>
      <c r="D37" s="94">
        <v>10.66</v>
      </c>
      <c r="E37" s="94">
        <v>1.53</v>
      </c>
      <c r="F37" s="94">
        <v>20.36</v>
      </c>
      <c r="G37" s="94">
        <v>183.5</v>
      </c>
      <c r="H37" s="43"/>
      <c r="I37" s="43"/>
      <c r="J37" s="42"/>
      <c r="K37" s="39"/>
      <c r="L37" s="39"/>
      <c r="M37" s="39"/>
      <c r="N37" s="39"/>
      <c r="O37" s="39"/>
      <c r="P37" s="42"/>
      <c r="Q37" s="43"/>
      <c r="R37" s="43"/>
      <c r="S37" s="42"/>
    </row>
    <row r="38" spans="1:19">
      <c r="A38" s="99"/>
      <c r="B38" s="92" t="s">
        <v>143</v>
      </c>
      <c r="C38" s="39">
        <v>40</v>
      </c>
      <c r="D38" s="39">
        <v>0.8</v>
      </c>
      <c r="E38" s="39">
        <v>0.16</v>
      </c>
      <c r="F38" s="39">
        <v>6.52</v>
      </c>
      <c r="G38" s="39">
        <v>30.72</v>
      </c>
      <c r="H38" s="43"/>
      <c r="I38" s="43"/>
      <c r="J38" s="42"/>
      <c r="K38" s="39"/>
      <c r="L38" s="39"/>
      <c r="M38" s="39"/>
      <c r="N38" s="39"/>
      <c r="O38" s="39"/>
      <c r="P38" s="42"/>
      <c r="Q38" s="43"/>
      <c r="R38" s="43"/>
      <c r="S38" s="42"/>
    </row>
    <row r="39" spans="1:19">
      <c r="A39" s="99"/>
      <c r="B39" s="92" t="s">
        <v>26</v>
      </c>
      <c r="C39" s="39">
        <v>80</v>
      </c>
      <c r="D39" s="39">
        <v>1.6</v>
      </c>
      <c r="E39" s="39">
        <v>0.32</v>
      </c>
      <c r="F39" s="39">
        <v>13.04</v>
      </c>
      <c r="G39" s="39">
        <v>61.44</v>
      </c>
      <c r="H39" s="43"/>
      <c r="I39" s="43"/>
      <c r="J39" s="42"/>
      <c r="K39" s="39"/>
      <c r="L39" s="39"/>
      <c r="M39" s="39"/>
      <c r="N39" s="39"/>
      <c r="O39" s="39"/>
      <c r="P39" s="42"/>
      <c r="Q39" s="43"/>
      <c r="R39" s="43"/>
      <c r="S39" s="42"/>
    </row>
    <row r="40" spans="1:19">
      <c r="A40" s="99"/>
      <c r="B40" s="92" t="s">
        <v>18</v>
      </c>
      <c r="C40" s="39">
        <v>40</v>
      </c>
      <c r="D40" s="39">
        <v>7.44</v>
      </c>
      <c r="E40" s="39">
        <v>6.4</v>
      </c>
      <c r="F40" s="39"/>
      <c r="G40" s="39">
        <v>87.36</v>
      </c>
      <c r="H40" s="43"/>
      <c r="I40" s="43"/>
      <c r="J40" s="42"/>
      <c r="K40" s="39"/>
      <c r="L40" s="39"/>
      <c r="M40" s="39"/>
      <c r="N40" s="39"/>
      <c r="O40" s="39"/>
      <c r="P40" s="42"/>
      <c r="Q40" s="43"/>
      <c r="R40" s="43"/>
      <c r="S40" s="42"/>
    </row>
    <row r="41" spans="1:19">
      <c r="A41" s="99"/>
      <c r="B41" s="92" t="s">
        <v>15</v>
      </c>
      <c r="C41" s="39">
        <v>5</v>
      </c>
      <c r="D41" s="39">
        <v>7.0000000000000007E-2</v>
      </c>
      <c r="E41" s="39">
        <v>0.01</v>
      </c>
      <c r="F41" s="39">
        <v>0.35</v>
      </c>
      <c r="G41" s="39">
        <v>1.65</v>
      </c>
      <c r="H41" s="43"/>
      <c r="I41" s="43"/>
      <c r="J41" s="42"/>
      <c r="K41" s="39"/>
      <c r="L41" s="39"/>
      <c r="M41" s="39"/>
      <c r="N41" s="39"/>
      <c r="O41" s="39"/>
      <c r="P41" s="42"/>
      <c r="Q41" s="43"/>
      <c r="R41" s="43"/>
      <c r="S41" s="42"/>
    </row>
    <row r="42" spans="1:19">
      <c r="A42" s="99"/>
      <c r="B42" s="92" t="s">
        <v>16</v>
      </c>
      <c r="C42" s="39">
        <v>5</v>
      </c>
      <c r="D42" s="39">
        <v>7.0000000000000007E-2</v>
      </c>
      <c r="E42" s="39"/>
      <c r="F42" s="39">
        <v>0.45</v>
      </c>
      <c r="G42" s="39">
        <v>2.08</v>
      </c>
      <c r="H42" s="43"/>
      <c r="I42" s="43"/>
      <c r="J42" s="42"/>
      <c r="K42" s="39"/>
      <c r="L42" s="39"/>
      <c r="M42" s="39"/>
      <c r="N42" s="39"/>
      <c r="O42" s="39"/>
      <c r="P42" s="42"/>
      <c r="Q42" s="43"/>
      <c r="R42" s="43"/>
      <c r="S42" s="42"/>
    </row>
    <row r="43" spans="1:19">
      <c r="A43" s="99"/>
      <c r="B43" s="91" t="s">
        <v>188</v>
      </c>
      <c r="C43" s="94">
        <v>50</v>
      </c>
      <c r="D43" s="94">
        <v>5.99</v>
      </c>
      <c r="E43" s="94">
        <v>0.19</v>
      </c>
      <c r="F43" s="94">
        <v>6.41</v>
      </c>
      <c r="G43" s="94">
        <v>30.97</v>
      </c>
      <c r="H43" s="43"/>
      <c r="I43" s="43"/>
      <c r="J43" s="42"/>
      <c r="K43" s="39"/>
      <c r="L43" s="39"/>
      <c r="M43" s="39"/>
      <c r="N43" s="39"/>
      <c r="O43" s="39"/>
      <c r="P43" s="42"/>
      <c r="Q43" s="43"/>
      <c r="R43" s="43"/>
      <c r="S43" s="42"/>
    </row>
    <row r="44" spans="1:19">
      <c r="A44" s="99"/>
      <c r="B44" s="92" t="s">
        <v>22</v>
      </c>
      <c r="C44" s="39">
        <v>100</v>
      </c>
      <c r="D44" s="39"/>
      <c r="E44" s="39"/>
      <c r="F44" s="39"/>
      <c r="G44" s="39"/>
      <c r="H44" s="43"/>
      <c r="I44" s="43"/>
      <c r="J44" s="42"/>
      <c r="K44" s="39"/>
      <c r="L44" s="39"/>
      <c r="M44" s="39"/>
      <c r="N44" s="39"/>
      <c r="O44" s="39"/>
      <c r="P44" s="42"/>
      <c r="Q44" s="43"/>
      <c r="R44" s="43"/>
      <c r="S44" s="42"/>
    </row>
    <row r="45" spans="1:19">
      <c r="A45" s="99"/>
      <c r="B45" s="92" t="s">
        <v>174</v>
      </c>
      <c r="C45" s="39">
        <v>5</v>
      </c>
      <c r="D45" s="39">
        <v>5</v>
      </c>
      <c r="E45" s="39">
        <v>7.0000000000000007E-2</v>
      </c>
      <c r="F45" s="39"/>
      <c r="G45" s="39">
        <v>0.45</v>
      </c>
      <c r="H45" s="39">
        <v>2.08</v>
      </c>
      <c r="I45" s="43"/>
      <c r="J45" s="42"/>
      <c r="K45" s="39"/>
      <c r="L45" s="39"/>
      <c r="M45" s="39"/>
      <c r="N45" s="39"/>
      <c r="O45" s="39"/>
      <c r="P45" s="42"/>
      <c r="Q45" s="43"/>
      <c r="R45" s="43"/>
      <c r="S45" s="42"/>
    </row>
    <row r="46" spans="1:19">
      <c r="A46" s="99"/>
      <c r="B46" s="92" t="s">
        <v>15</v>
      </c>
      <c r="C46" s="39">
        <v>10</v>
      </c>
      <c r="D46" s="39">
        <v>0.13</v>
      </c>
      <c r="E46" s="39">
        <v>0.01</v>
      </c>
      <c r="F46" s="39">
        <v>0.7</v>
      </c>
      <c r="G46" s="39">
        <v>3.3</v>
      </c>
      <c r="H46" s="43"/>
      <c r="I46" s="43"/>
      <c r="J46" s="42"/>
      <c r="K46" s="39"/>
      <c r="L46" s="39"/>
      <c r="M46" s="39"/>
      <c r="N46" s="39"/>
      <c r="O46" s="39"/>
      <c r="P46" s="42"/>
      <c r="Q46" s="43"/>
      <c r="R46" s="43"/>
      <c r="S46" s="42"/>
    </row>
    <row r="47" spans="1:19">
      <c r="A47" s="99"/>
      <c r="B47" s="92" t="s">
        <v>185</v>
      </c>
      <c r="C47" s="39">
        <v>5</v>
      </c>
      <c r="D47" s="39">
        <v>0.1</v>
      </c>
      <c r="E47" s="39">
        <v>0.02</v>
      </c>
      <c r="F47" s="39">
        <v>0.82</v>
      </c>
      <c r="G47" s="39">
        <v>3.84</v>
      </c>
      <c r="H47" s="43">
        <v>39</v>
      </c>
      <c r="I47" s="43">
        <f t="shared" si="5"/>
        <v>0.19500000000000001</v>
      </c>
      <c r="J47" s="42"/>
      <c r="K47" s="39">
        <f>C47*P25</f>
        <v>2.2727272727272725</v>
      </c>
      <c r="L47" s="39"/>
      <c r="M47" s="39"/>
      <c r="N47" s="39"/>
      <c r="O47" s="39"/>
      <c r="P47" s="42"/>
      <c r="Q47" s="43">
        <v>39</v>
      </c>
      <c r="R47" s="43">
        <f t="shared" si="1"/>
        <v>8.8636363636363624E-2</v>
      </c>
      <c r="S47" s="42"/>
    </row>
    <row r="48" spans="1:19">
      <c r="A48" s="99"/>
      <c r="B48" s="92" t="s">
        <v>33</v>
      </c>
      <c r="C48" s="39">
        <v>7</v>
      </c>
      <c r="D48" s="39">
        <v>0.76</v>
      </c>
      <c r="E48" s="39">
        <v>0.09</v>
      </c>
      <c r="F48" s="39">
        <v>4.8899999999999997</v>
      </c>
      <c r="G48" s="39">
        <v>23.38</v>
      </c>
      <c r="H48" s="43">
        <v>37</v>
      </c>
      <c r="I48" s="43">
        <f t="shared" si="5"/>
        <v>0.25900000000000001</v>
      </c>
      <c r="J48" s="42"/>
      <c r="K48" s="39">
        <f>C48*P25</f>
        <v>3.1818181818181817</v>
      </c>
      <c r="L48" s="39"/>
      <c r="M48" s="39"/>
      <c r="N48" s="39"/>
      <c r="O48" s="39"/>
      <c r="P48" s="42"/>
      <c r="Q48" s="43">
        <v>37</v>
      </c>
      <c r="R48" s="43">
        <f t="shared" si="1"/>
        <v>0.11772727272727272</v>
      </c>
      <c r="S48" s="42"/>
    </row>
    <row r="49" spans="1:19" ht="30">
      <c r="A49" s="99"/>
      <c r="B49" s="74" t="s">
        <v>101</v>
      </c>
      <c r="C49" s="67">
        <v>170</v>
      </c>
      <c r="D49" s="67">
        <v>0.36</v>
      </c>
      <c r="E49" s="67">
        <v>0</v>
      </c>
      <c r="F49" s="67">
        <v>14.58</v>
      </c>
      <c r="G49" s="67">
        <v>58.84</v>
      </c>
      <c r="H49" s="43">
        <v>60</v>
      </c>
      <c r="I49" s="43">
        <f t="shared" si="5"/>
        <v>10.199999999999999</v>
      </c>
      <c r="J49" s="42"/>
      <c r="K49" s="39">
        <f>C49*P25</f>
        <v>77.272727272727266</v>
      </c>
      <c r="L49" s="39"/>
      <c r="M49" s="39"/>
      <c r="N49" s="39"/>
      <c r="O49" s="39"/>
      <c r="P49" s="42"/>
      <c r="Q49" s="43">
        <v>60</v>
      </c>
      <c r="R49" s="43">
        <f t="shared" si="1"/>
        <v>4.6363636363636358</v>
      </c>
      <c r="S49" s="42"/>
    </row>
    <row r="50" spans="1:19">
      <c r="A50" s="99"/>
      <c r="B50" s="92" t="s">
        <v>40</v>
      </c>
      <c r="C50" s="39">
        <v>7</v>
      </c>
      <c r="D50" s="39">
        <v>0.36</v>
      </c>
      <c r="E50" s="39"/>
      <c r="F50" s="39">
        <v>4.6100000000000003</v>
      </c>
      <c r="G50" s="39">
        <v>19.04</v>
      </c>
      <c r="H50" s="43"/>
      <c r="I50" s="43">
        <f t="shared" si="5"/>
        <v>0</v>
      </c>
      <c r="J50" s="42"/>
      <c r="K50" s="39">
        <f>C50*P25</f>
        <v>3.1818181818181817</v>
      </c>
      <c r="L50" s="39"/>
      <c r="M50" s="39"/>
      <c r="N50" s="39"/>
      <c r="O50" s="39"/>
      <c r="P50" s="42"/>
      <c r="Q50" s="43"/>
      <c r="R50" s="43">
        <f t="shared" si="1"/>
        <v>0</v>
      </c>
      <c r="S50" s="42"/>
    </row>
    <row r="51" spans="1:19">
      <c r="A51" s="99"/>
      <c r="B51" s="92" t="s">
        <v>23</v>
      </c>
      <c r="C51" s="39">
        <v>10</v>
      </c>
      <c r="D51" s="39"/>
      <c r="E51" s="39"/>
      <c r="F51" s="39">
        <v>9.9700000000000006</v>
      </c>
      <c r="G51" s="39">
        <v>39.799999999999997</v>
      </c>
      <c r="H51" s="43"/>
      <c r="I51" s="43"/>
      <c r="J51" s="42"/>
      <c r="K51" s="39">
        <f>C51*P25</f>
        <v>4.545454545454545</v>
      </c>
      <c r="L51" s="39"/>
      <c r="M51" s="39"/>
      <c r="N51" s="39"/>
      <c r="O51" s="39"/>
      <c r="P51" s="42"/>
      <c r="Q51" s="43"/>
      <c r="R51" s="43">
        <f t="shared" si="1"/>
        <v>0</v>
      </c>
      <c r="S51" s="42"/>
    </row>
    <row r="52" spans="1:19">
      <c r="A52" s="99"/>
      <c r="B52" s="92" t="s">
        <v>22</v>
      </c>
      <c r="C52" s="39">
        <v>170</v>
      </c>
      <c r="D52" s="39"/>
      <c r="E52" s="39"/>
      <c r="F52" s="39"/>
      <c r="G52" s="39"/>
      <c r="H52" s="12"/>
      <c r="I52" s="18" t="e">
        <f>I53+#REF!+#REF!+#REF!+#REF!+#REF!+#REF!+#REF!</f>
        <v>#REF!</v>
      </c>
      <c r="K52" s="33">
        <v>150</v>
      </c>
      <c r="L52" s="33">
        <f>D52*P52</f>
        <v>0</v>
      </c>
      <c r="M52" s="33">
        <f>E52*P52</f>
        <v>0</v>
      </c>
      <c r="N52" s="33">
        <f>F52*P52</f>
        <v>0</v>
      </c>
      <c r="O52" s="33">
        <f>G52*P52</f>
        <v>0</v>
      </c>
      <c r="P52">
        <f>K52/C52</f>
        <v>0.88235294117647056</v>
      </c>
      <c r="Q52" s="12"/>
      <c r="R52" s="18" t="e">
        <f>R53+#REF!+#REF!+#REF!+#REF!+#REF!+#REF!+#REF!</f>
        <v>#REF!</v>
      </c>
    </row>
    <row r="53" spans="1:19" ht="30">
      <c r="A53" s="99"/>
      <c r="B53" s="95" t="s">
        <v>123</v>
      </c>
      <c r="C53" s="67">
        <v>40</v>
      </c>
      <c r="D53" s="67">
        <v>2.64</v>
      </c>
      <c r="E53" s="67">
        <v>0.48</v>
      </c>
      <c r="F53" s="67">
        <v>13.36</v>
      </c>
      <c r="G53" s="67">
        <v>69.599999999999994</v>
      </c>
      <c r="H53" s="12">
        <v>26</v>
      </c>
      <c r="I53" s="16">
        <f t="shared" ref="I53:I68" si="6">H53/1000*C53</f>
        <v>1.04</v>
      </c>
      <c r="K53" s="25">
        <f>C53*P52</f>
        <v>35.294117647058826</v>
      </c>
      <c r="L53" s="25"/>
      <c r="M53" s="25"/>
      <c r="N53" s="25"/>
      <c r="O53" s="25"/>
      <c r="Q53" s="12">
        <v>26</v>
      </c>
      <c r="R53" s="12">
        <f t="shared" si="1"/>
        <v>0.91764705882352948</v>
      </c>
    </row>
    <row r="54" spans="1:19">
      <c r="A54" s="96" t="s">
        <v>11</v>
      </c>
      <c r="B54" s="96"/>
      <c r="C54" s="27">
        <f>C25+C29+C37+C43+C49+C53</f>
        <v>775</v>
      </c>
      <c r="D54" s="27">
        <f>D25+D29+D37+D43+D49+D53</f>
        <v>51.839999999999996</v>
      </c>
      <c r="E54" s="27">
        <f>E25+E29+E37+E43+E49+E53</f>
        <v>7.0500000000000007</v>
      </c>
      <c r="F54" s="27">
        <f>F25+F29+F37+F43+F49+F53</f>
        <v>94.11999999999999</v>
      </c>
      <c r="G54" s="27">
        <f>G25+G29+G37+G43+G49+G53</f>
        <v>547.5200000000001</v>
      </c>
      <c r="H54" s="12"/>
      <c r="I54" s="21" t="e">
        <f>#REF!+#REF!+#REF!+I52+I25</f>
        <v>#REF!</v>
      </c>
      <c r="K54" s="27" t="e">
        <f>K25+K52+#REF!+#REF!+#REF!</f>
        <v>#REF!</v>
      </c>
      <c r="L54" s="27">
        <f>SUM(L25:L53)</f>
        <v>11.781818181818183</v>
      </c>
      <c r="M54" s="27">
        <f>SUM(M25:M53)</f>
        <v>8.1818181818181818E-2</v>
      </c>
      <c r="N54" s="27">
        <f>SUM(N25:N53)</f>
        <v>5.4045454545454543</v>
      </c>
      <c r="O54" s="27" t="e">
        <f>O25+O52+#REF!+#REF!</f>
        <v>#REF!</v>
      </c>
      <c r="Q54" s="12"/>
      <c r="R54" s="21" t="e">
        <f>#REF!+#REF!+#REF!+R52+R25</f>
        <v>#REF!</v>
      </c>
    </row>
    <row r="55" spans="1:19">
      <c r="A55" s="98" t="s">
        <v>28</v>
      </c>
      <c r="B55" s="70" t="s">
        <v>189</v>
      </c>
      <c r="C55" s="73">
        <v>160</v>
      </c>
      <c r="D55" s="73">
        <v>4.5</v>
      </c>
      <c r="E55" s="73">
        <v>6.4</v>
      </c>
      <c r="F55" s="73">
        <v>6.7</v>
      </c>
      <c r="G55" s="73">
        <v>107.2</v>
      </c>
      <c r="H55" s="12"/>
      <c r="I55" s="18" t="e">
        <f>I56+I62+I63+#REF!+#REF!</f>
        <v>#REF!</v>
      </c>
      <c r="K55" s="33">
        <v>98</v>
      </c>
      <c r="L55" s="33">
        <f>D55*P55</f>
        <v>2.7562500000000001</v>
      </c>
      <c r="M55" s="33">
        <f>E55*P55</f>
        <v>3.9200000000000004</v>
      </c>
      <c r="N55" s="33">
        <f>F55*P55</f>
        <v>4.1037500000000007</v>
      </c>
      <c r="O55" s="33">
        <f>G55*P55</f>
        <v>65.660000000000011</v>
      </c>
      <c r="P55">
        <f>K55/C55</f>
        <v>0.61250000000000004</v>
      </c>
      <c r="Q55" s="12"/>
      <c r="R55" s="18" t="e">
        <f>R56+R62+R63+#REF!+#REF!</f>
        <v>#REF!</v>
      </c>
    </row>
    <row r="56" spans="1:19" ht="45">
      <c r="A56" s="99"/>
      <c r="B56" s="70" t="s">
        <v>209</v>
      </c>
      <c r="C56" s="26">
        <v>150</v>
      </c>
      <c r="D56" s="26">
        <v>10.14</v>
      </c>
      <c r="E56" s="26">
        <v>10.15</v>
      </c>
      <c r="F56" s="26">
        <v>88.54</v>
      </c>
      <c r="G56" s="26">
        <v>483.69</v>
      </c>
      <c r="H56" s="12">
        <v>24</v>
      </c>
      <c r="I56" s="16">
        <f t="shared" si="6"/>
        <v>3.6</v>
      </c>
      <c r="K56" s="25">
        <f>C56*P55</f>
        <v>91.875</v>
      </c>
      <c r="L56" s="25"/>
      <c r="M56" s="25"/>
      <c r="N56" s="25"/>
      <c r="O56" s="25"/>
      <c r="Q56" s="12">
        <v>24</v>
      </c>
      <c r="R56" s="12">
        <f t="shared" si="1"/>
        <v>2.2050000000000001</v>
      </c>
    </row>
    <row r="57" spans="1:19">
      <c r="A57" s="99"/>
      <c r="B57" s="6" t="s">
        <v>33</v>
      </c>
      <c r="C57" s="25">
        <v>70</v>
      </c>
      <c r="D57" s="25">
        <v>7.8</v>
      </c>
      <c r="E57" s="25">
        <v>1.1000000000000001</v>
      </c>
      <c r="F57" s="25">
        <v>49.3</v>
      </c>
      <c r="G57" s="25">
        <v>238.7</v>
      </c>
      <c r="H57" s="12"/>
      <c r="I57" s="16"/>
      <c r="K57" s="25"/>
      <c r="L57" s="25"/>
      <c r="M57" s="25"/>
      <c r="N57" s="25"/>
      <c r="O57" s="25"/>
      <c r="Q57" s="12"/>
      <c r="R57" s="12"/>
    </row>
    <row r="58" spans="1:19">
      <c r="A58" s="99"/>
      <c r="B58" s="6" t="s">
        <v>26</v>
      </c>
      <c r="C58" s="25">
        <v>65</v>
      </c>
      <c r="D58" s="25">
        <v>1.9</v>
      </c>
      <c r="E58" s="25">
        <v>2.1</v>
      </c>
      <c r="F58" s="25">
        <v>3.1</v>
      </c>
      <c r="G58" s="25">
        <v>38.4</v>
      </c>
      <c r="H58" s="12"/>
      <c r="I58" s="16"/>
      <c r="K58" s="25"/>
      <c r="L58" s="25"/>
      <c r="M58" s="25"/>
      <c r="N58" s="25"/>
      <c r="O58" s="25"/>
      <c r="Q58" s="12"/>
      <c r="R58" s="12"/>
    </row>
    <row r="59" spans="1:19">
      <c r="A59" s="99"/>
      <c r="B59" s="6" t="s">
        <v>120</v>
      </c>
      <c r="C59" s="25">
        <v>2</v>
      </c>
      <c r="D59" s="25">
        <v>0.25</v>
      </c>
      <c r="E59" s="25">
        <v>0.05</v>
      </c>
      <c r="F59" s="25"/>
      <c r="G59" s="25">
        <v>1.5</v>
      </c>
      <c r="H59" s="12"/>
      <c r="I59" s="16"/>
      <c r="K59" s="25"/>
      <c r="L59" s="25"/>
      <c r="M59" s="25"/>
      <c r="N59" s="25"/>
      <c r="O59" s="25"/>
      <c r="Q59" s="12"/>
      <c r="R59" s="12"/>
    </row>
    <row r="60" spans="1:19">
      <c r="A60" s="99"/>
      <c r="B60" s="6" t="s">
        <v>23</v>
      </c>
      <c r="C60" s="25">
        <v>10</v>
      </c>
      <c r="D60" s="25"/>
      <c r="E60" s="25"/>
      <c r="F60" s="25">
        <v>9.9700000000000006</v>
      </c>
      <c r="G60" s="25">
        <v>39.799999999999997</v>
      </c>
      <c r="H60" s="12"/>
      <c r="I60" s="16"/>
      <c r="K60" s="25"/>
      <c r="L60" s="25"/>
      <c r="M60" s="25"/>
      <c r="N60" s="25"/>
      <c r="O60" s="25"/>
      <c r="Q60" s="12"/>
      <c r="R60" s="12"/>
    </row>
    <row r="61" spans="1:19">
      <c r="A61" s="99"/>
      <c r="B61" s="6" t="s">
        <v>9</v>
      </c>
      <c r="C61" s="25">
        <v>4</v>
      </c>
      <c r="D61" s="25">
        <v>0.03</v>
      </c>
      <c r="E61" s="25">
        <v>2.9</v>
      </c>
      <c r="F61" s="25">
        <v>0.05</v>
      </c>
      <c r="G61" s="25">
        <v>24.44</v>
      </c>
      <c r="H61" s="12"/>
      <c r="I61" s="16"/>
      <c r="K61" s="25"/>
      <c r="L61" s="25"/>
      <c r="M61" s="25"/>
      <c r="N61" s="25"/>
      <c r="O61" s="25"/>
      <c r="Q61" s="12"/>
      <c r="R61" s="12"/>
    </row>
    <row r="62" spans="1:19">
      <c r="A62" s="99"/>
      <c r="B62" s="6" t="s">
        <v>13</v>
      </c>
      <c r="C62" s="25">
        <v>4</v>
      </c>
      <c r="D62" s="25"/>
      <c r="E62" s="25">
        <v>4</v>
      </c>
      <c r="F62" s="25"/>
      <c r="G62" s="25">
        <v>35.93</v>
      </c>
      <c r="H62" s="12">
        <v>37</v>
      </c>
      <c r="I62" s="16">
        <f t="shared" si="6"/>
        <v>0.14799999999999999</v>
      </c>
      <c r="K62" s="25">
        <f>C62*P55</f>
        <v>2.4500000000000002</v>
      </c>
      <c r="L62" s="25"/>
      <c r="M62" s="25"/>
      <c r="N62" s="25"/>
      <c r="O62" s="25"/>
      <c r="Q62" s="12">
        <v>37</v>
      </c>
      <c r="R62" s="12">
        <f t="shared" si="1"/>
        <v>9.0650000000000008E-2</v>
      </c>
    </row>
    <row r="63" spans="1:19">
      <c r="A63" s="99"/>
      <c r="B63" s="6" t="s">
        <v>61</v>
      </c>
      <c r="C63" s="25">
        <v>40</v>
      </c>
      <c r="D63" s="25">
        <v>0.16</v>
      </c>
      <c r="E63" s="25"/>
      <c r="F63" s="25">
        <v>26.12</v>
      </c>
      <c r="G63" s="25">
        <v>105.12</v>
      </c>
      <c r="H63" s="12">
        <v>432</v>
      </c>
      <c r="I63" s="16">
        <f t="shared" si="6"/>
        <v>17.28</v>
      </c>
      <c r="K63" s="25">
        <f>C63*P55</f>
        <v>24.5</v>
      </c>
      <c r="L63" s="25"/>
      <c r="M63" s="25"/>
      <c r="N63" s="25"/>
      <c r="O63" s="25"/>
      <c r="Q63" s="12">
        <v>432</v>
      </c>
      <c r="R63" s="12">
        <f t="shared" si="1"/>
        <v>10.584</v>
      </c>
    </row>
    <row r="64" spans="1:19" hidden="1">
      <c r="A64" s="99"/>
      <c r="B64" s="6"/>
      <c r="C64" s="25"/>
      <c r="D64" s="25"/>
      <c r="E64" s="25"/>
      <c r="F64" s="25"/>
      <c r="G64" s="25"/>
      <c r="H64" s="12"/>
      <c r="I64" s="12">
        <f t="shared" si="6"/>
        <v>0</v>
      </c>
      <c r="K64" s="25" t="e">
        <f>C64*#REF!</f>
        <v>#REF!</v>
      </c>
      <c r="L64" s="25"/>
      <c r="M64" s="25"/>
      <c r="N64" s="25"/>
      <c r="O64" s="25"/>
      <c r="Q64" s="12"/>
      <c r="R64" s="12" t="e">
        <f t="shared" si="1"/>
        <v>#REF!</v>
      </c>
    </row>
    <row r="65" spans="1:18" hidden="1">
      <c r="A65" s="99"/>
      <c r="B65" s="6"/>
      <c r="C65" s="25"/>
      <c r="D65" s="25"/>
      <c r="E65" s="25"/>
      <c r="F65" s="25"/>
      <c r="G65" s="25"/>
      <c r="H65" s="12"/>
      <c r="I65" s="12">
        <f t="shared" si="6"/>
        <v>0</v>
      </c>
      <c r="K65" s="25" t="e">
        <f>C65*#REF!</f>
        <v>#REF!</v>
      </c>
      <c r="L65" s="25"/>
      <c r="M65" s="25"/>
      <c r="N65" s="25"/>
      <c r="O65" s="25"/>
      <c r="Q65" s="12"/>
      <c r="R65" s="12" t="e">
        <f t="shared" si="1"/>
        <v>#REF!</v>
      </c>
    </row>
    <row r="66" spans="1:18" hidden="1">
      <c r="A66" s="99"/>
      <c r="B66" s="6"/>
      <c r="C66" s="25"/>
      <c r="D66" s="25"/>
      <c r="E66" s="25"/>
      <c r="F66" s="25"/>
      <c r="G66" s="25"/>
      <c r="H66" s="12"/>
      <c r="I66" s="12">
        <f t="shared" si="6"/>
        <v>0</v>
      </c>
      <c r="K66" s="25" t="e">
        <f>C66*#REF!</f>
        <v>#REF!</v>
      </c>
      <c r="L66" s="25"/>
      <c r="M66" s="25"/>
      <c r="N66" s="25"/>
      <c r="O66" s="25"/>
      <c r="Q66" s="12"/>
      <c r="R66" s="12" t="e">
        <f t="shared" si="1"/>
        <v>#REF!</v>
      </c>
    </row>
    <row r="67" spans="1:18" hidden="1">
      <c r="A67" s="99"/>
      <c r="B67" s="6"/>
      <c r="C67" s="25"/>
      <c r="D67" s="25"/>
      <c r="E67" s="25"/>
      <c r="F67" s="25"/>
      <c r="G67" s="25"/>
      <c r="H67" s="12"/>
      <c r="I67" s="12">
        <f t="shared" si="6"/>
        <v>0</v>
      </c>
      <c r="K67" s="25" t="e">
        <f>C67*#REF!</f>
        <v>#REF!</v>
      </c>
      <c r="L67" s="25"/>
      <c r="M67" s="25"/>
      <c r="N67" s="25"/>
      <c r="O67" s="25"/>
      <c r="Q67" s="12"/>
      <c r="R67" s="12" t="e">
        <f t="shared" si="1"/>
        <v>#REF!</v>
      </c>
    </row>
    <row r="68" spans="1:18" hidden="1">
      <c r="A68" s="99"/>
      <c r="B68" s="32"/>
      <c r="C68" s="33"/>
      <c r="D68" s="33"/>
      <c r="E68" s="33"/>
      <c r="F68" s="33"/>
      <c r="G68" s="33"/>
      <c r="H68" s="17"/>
      <c r="I68" s="18">
        <f t="shared" si="6"/>
        <v>0</v>
      </c>
      <c r="K68" s="33"/>
      <c r="L68" s="33"/>
      <c r="M68" s="33"/>
      <c r="N68" s="33"/>
      <c r="O68" s="33"/>
      <c r="Q68" s="17"/>
      <c r="R68" s="19">
        <f t="shared" si="1"/>
        <v>0</v>
      </c>
    </row>
    <row r="69" spans="1:18">
      <c r="A69" s="96" t="s">
        <v>11</v>
      </c>
      <c r="B69" s="96"/>
      <c r="C69" s="27">
        <f>+C55+C56</f>
        <v>310</v>
      </c>
      <c r="D69" s="27">
        <f>D55+D56</f>
        <v>14.64</v>
      </c>
      <c r="E69" s="27">
        <f>E55+E56</f>
        <v>16.55</v>
      </c>
      <c r="F69" s="27">
        <f>F55+F56</f>
        <v>95.240000000000009</v>
      </c>
      <c r="G69" s="27">
        <f>G55+G56</f>
        <v>590.89</v>
      </c>
      <c r="H69" s="12"/>
      <c r="I69" s="20" t="e">
        <f>I55+#REF!+I68</f>
        <v>#REF!</v>
      </c>
      <c r="K69" s="27" t="e">
        <f>K55+#REF!+K68</f>
        <v>#REF!</v>
      </c>
      <c r="L69" s="27">
        <f>SUM(L55:L68)</f>
        <v>2.7562500000000001</v>
      </c>
      <c r="M69" s="27">
        <f>SUM(M55:M68)</f>
        <v>3.9200000000000004</v>
      </c>
      <c r="N69" s="27">
        <f>SUM(N55:N68)</f>
        <v>4.1037500000000007</v>
      </c>
      <c r="O69" s="27">
        <f>SUM(O55:O68)</f>
        <v>65.660000000000011</v>
      </c>
      <c r="Q69" s="12"/>
      <c r="R69" s="20" t="e">
        <f>R55+#REF!+R68</f>
        <v>#REF!</v>
      </c>
    </row>
    <row r="70" spans="1:18" ht="15.75" thickBot="1">
      <c r="A70" s="2"/>
      <c r="B70" s="2"/>
      <c r="C70" s="28"/>
      <c r="D70" s="28"/>
      <c r="E70" s="28"/>
      <c r="F70" s="28"/>
      <c r="G70" s="28"/>
      <c r="H70" s="12"/>
      <c r="I70" s="12"/>
      <c r="K70" s="28"/>
      <c r="L70" s="28"/>
      <c r="M70" s="28"/>
      <c r="N70" s="28"/>
      <c r="O70" s="28"/>
      <c r="Q70" s="12"/>
      <c r="R70" s="12"/>
    </row>
    <row r="71" spans="1:18" ht="15.75" thickBot="1">
      <c r="A71" s="96" t="s">
        <v>29</v>
      </c>
      <c r="B71" s="96"/>
      <c r="C71" s="27">
        <f>C22+C24+C54+C69</f>
        <v>1705</v>
      </c>
      <c r="D71" s="27">
        <f>D22+D24+D54+D69</f>
        <v>80.819999999999993</v>
      </c>
      <c r="E71" s="27">
        <f>E22+E24+E54+E69</f>
        <v>47.58</v>
      </c>
      <c r="F71" s="27">
        <f>F22+F24+F54+F69</f>
        <v>271.73</v>
      </c>
      <c r="G71" s="27">
        <f>G24+G22+G54+G69</f>
        <v>1718.19</v>
      </c>
      <c r="H71" s="12"/>
      <c r="I71" s="23" t="e">
        <f>I69+I54+I24+I22</f>
        <v>#REF!</v>
      </c>
      <c r="K71" s="27" t="e">
        <f>K22+K24+K54+K69</f>
        <v>#REF!</v>
      </c>
      <c r="L71" s="27">
        <f>L22+L24+L54+L69</f>
        <v>18.921668181818184</v>
      </c>
      <c r="M71" s="27">
        <f>M22+M24+M54+M69</f>
        <v>8.5590181818181836</v>
      </c>
      <c r="N71" s="27">
        <f>N22+N24+N54+N69</f>
        <v>186.82029545454546</v>
      </c>
      <c r="O71" s="27" t="e">
        <f>O22+O24+O54+O69</f>
        <v>#REF!</v>
      </c>
      <c r="Q71" s="12"/>
      <c r="R71" s="23" t="e">
        <f>R69+R54+R24+R22</f>
        <v>#REF!</v>
      </c>
    </row>
    <row r="72" spans="1:18">
      <c r="A72" s="2"/>
      <c r="B72" s="2"/>
      <c r="C72" s="2"/>
      <c r="D72" s="2"/>
      <c r="E72" s="2"/>
      <c r="F72" s="2"/>
      <c r="G72" s="2"/>
      <c r="K72" s="2"/>
      <c r="L72" s="2"/>
      <c r="M72" s="2"/>
      <c r="N72" s="2"/>
      <c r="O72" s="2"/>
    </row>
    <row r="73" spans="1:18">
      <c r="A73" s="2"/>
      <c r="B73" s="2"/>
      <c r="C73" s="2"/>
      <c r="D73" s="2"/>
      <c r="E73" s="2"/>
      <c r="F73" s="2"/>
      <c r="G73" s="2"/>
      <c r="K73" s="2"/>
      <c r="L73" s="2"/>
      <c r="M73" s="2"/>
      <c r="N73" s="2"/>
      <c r="O73" s="2"/>
    </row>
    <row r="74" spans="1:18">
      <c r="A74" s="2"/>
      <c r="B74" s="2"/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/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8">
      <c r="A76" s="2"/>
      <c r="B76" s="2"/>
      <c r="C76" s="2" t="s">
        <v>94</v>
      </c>
      <c r="D76" s="2"/>
      <c r="E76" s="2"/>
      <c r="F76" s="2"/>
      <c r="G76" s="2"/>
      <c r="K76" s="2" t="s">
        <v>94</v>
      </c>
      <c r="L76" s="2"/>
      <c r="M76" s="2"/>
      <c r="N76" s="2"/>
      <c r="O76" s="2"/>
    </row>
    <row r="77" spans="1:18">
      <c r="A77" s="2"/>
      <c r="B77" s="2" t="s">
        <v>69</v>
      </c>
      <c r="C77" s="36" t="e">
        <f>C62+#REF!</f>
        <v>#REF!</v>
      </c>
      <c r="D77" s="2"/>
      <c r="E77" s="2"/>
      <c r="F77" s="2"/>
      <c r="G77" s="2"/>
      <c r="K77" s="36" t="e">
        <f>K62+#REF!</f>
        <v>#REF!</v>
      </c>
      <c r="L77" s="2"/>
      <c r="M77" s="2"/>
      <c r="N77" s="2"/>
      <c r="O77" s="2"/>
    </row>
    <row r="78" spans="1:18">
      <c r="A78" s="2"/>
      <c r="B78" s="2" t="s">
        <v>70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71</v>
      </c>
      <c r="C79" s="36" t="e">
        <f>#REF!</f>
        <v>#REF!</v>
      </c>
      <c r="D79" s="2"/>
      <c r="E79" s="2"/>
      <c r="F79" s="2"/>
      <c r="G79" s="2"/>
      <c r="K79" s="36" t="e">
        <f>#REF!</f>
        <v>#REF!</v>
      </c>
      <c r="L79" s="2"/>
      <c r="M79" s="2"/>
      <c r="N79" s="2"/>
      <c r="O79" s="2"/>
    </row>
    <row r="80" spans="1:18">
      <c r="A80" s="2"/>
      <c r="B80" s="2" t="s">
        <v>72</v>
      </c>
      <c r="C80" s="36">
        <f>C13</f>
        <v>150</v>
      </c>
      <c r="D80" s="2"/>
      <c r="E80" s="2"/>
      <c r="F80" s="2"/>
      <c r="G80" s="2"/>
      <c r="K80" s="36">
        <f>K13</f>
        <v>66</v>
      </c>
      <c r="L80" s="2"/>
      <c r="M80" s="2"/>
      <c r="N80" s="2"/>
      <c r="O80" s="2"/>
    </row>
    <row r="81" spans="1:15">
      <c r="A81" s="2"/>
      <c r="B81" s="2" t="s">
        <v>73</v>
      </c>
      <c r="C81" s="36" t="e">
        <f>#REF!</f>
        <v>#REF!</v>
      </c>
      <c r="D81" s="2"/>
      <c r="E81" s="2"/>
      <c r="F81" s="2"/>
      <c r="G81" s="2"/>
      <c r="K81" s="36" t="e">
        <f>#REF!</f>
        <v>#REF!</v>
      </c>
      <c r="L81" s="2"/>
      <c r="M81" s="2"/>
      <c r="N81" s="2"/>
      <c r="O81" s="2"/>
    </row>
    <row r="82" spans="1:15">
      <c r="A82" s="2"/>
      <c r="B82" s="2" t="s">
        <v>74</v>
      </c>
      <c r="C82" s="2"/>
      <c r="D82" s="2"/>
      <c r="E82" s="2"/>
      <c r="F82" s="2"/>
      <c r="G82" s="2"/>
      <c r="K82" s="2"/>
      <c r="L82" s="2"/>
      <c r="M82" s="2"/>
      <c r="N82" s="2"/>
      <c r="O82" s="2"/>
    </row>
    <row r="83" spans="1:15">
      <c r="A83" s="2"/>
      <c r="B83" s="2" t="s">
        <v>75</v>
      </c>
      <c r="C83" s="2"/>
      <c r="D83" s="2"/>
      <c r="E83" s="2"/>
      <c r="F83" s="2"/>
      <c r="G83" s="2"/>
      <c r="K83" s="2"/>
      <c r="L83" s="2"/>
      <c r="M83" s="2"/>
      <c r="N83" s="2"/>
      <c r="O83" s="2"/>
    </row>
    <row r="84" spans="1:15">
      <c r="A84" s="2"/>
      <c r="B84" s="2" t="s">
        <v>76</v>
      </c>
      <c r="C84" s="2">
        <v>0.2</v>
      </c>
      <c r="D84" s="2"/>
      <c r="E84" s="2"/>
      <c r="F84" s="2"/>
      <c r="G84" s="2"/>
      <c r="K84" s="2">
        <v>0.1</v>
      </c>
      <c r="L84" s="2"/>
      <c r="M84" s="2"/>
      <c r="N84" s="2"/>
      <c r="O84" s="2"/>
    </row>
    <row r="85" spans="1:15">
      <c r="A85" s="2"/>
      <c r="B85" s="2" t="s">
        <v>77</v>
      </c>
      <c r="C85" s="36" t="e">
        <f>#REF!+#REF!</f>
        <v>#REF!</v>
      </c>
      <c r="D85" s="2"/>
      <c r="E85" s="2"/>
      <c r="F85" s="2"/>
      <c r="G85" s="2"/>
      <c r="K85" s="36" t="e">
        <f>#REF!+#REF!</f>
        <v>#REF!</v>
      </c>
      <c r="L85" s="2"/>
      <c r="M85" s="2"/>
      <c r="N85" s="2"/>
      <c r="O85" s="2"/>
    </row>
    <row r="86" spans="1:15">
      <c r="A86" s="2"/>
      <c r="B86" s="2" t="s">
        <v>78</v>
      </c>
      <c r="C86" s="36" t="e">
        <f>C26+C47+#REF!+#REF!</f>
        <v>#REF!</v>
      </c>
      <c r="D86" s="2"/>
      <c r="E86" s="2"/>
      <c r="F86" s="2"/>
      <c r="G86" s="2"/>
      <c r="K86" s="36" t="e">
        <f>K26+K47+#REF!+#REF!</f>
        <v>#REF!</v>
      </c>
      <c r="L86" s="2"/>
      <c r="M86" s="2"/>
      <c r="N86" s="2"/>
      <c r="O86" s="2"/>
    </row>
    <row r="87" spans="1:15">
      <c r="A87" s="2"/>
      <c r="B87" s="2" t="s">
        <v>79</v>
      </c>
      <c r="C87" s="36">
        <f>C18+C27</f>
        <v>40</v>
      </c>
      <c r="D87" s="2"/>
      <c r="E87" s="2"/>
      <c r="F87" s="2"/>
      <c r="G87" s="2"/>
      <c r="K87" s="36">
        <f>K18+K27</f>
        <v>163.63636363636363</v>
      </c>
      <c r="L87" s="2"/>
      <c r="M87" s="2"/>
      <c r="N87" s="2"/>
      <c r="O87" s="2"/>
    </row>
    <row r="88" spans="1:15">
      <c r="A88" s="2"/>
      <c r="B88" s="2" t="s">
        <v>80</v>
      </c>
      <c r="C88" s="36" t="e">
        <f>#REF!</f>
        <v>#REF!</v>
      </c>
      <c r="D88" s="2"/>
      <c r="E88" s="2"/>
      <c r="F88" s="2"/>
      <c r="G88" s="2"/>
      <c r="K88" s="36" t="e">
        <f>#REF!</f>
        <v>#REF!</v>
      </c>
      <c r="L88" s="2"/>
      <c r="M88" s="2"/>
      <c r="N88" s="2"/>
      <c r="O88" s="2"/>
    </row>
    <row r="89" spans="1:15">
      <c r="A89" s="2"/>
      <c r="B89" s="2" t="s">
        <v>81</v>
      </c>
      <c r="C89" s="36">
        <f>C23</f>
        <v>150</v>
      </c>
      <c r="D89" s="2"/>
      <c r="E89" s="2"/>
      <c r="F89" s="2"/>
      <c r="G89" s="2"/>
      <c r="K89" s="36">
        <f>K23</f>
        <v>160</v>
      </c>
      <c r="L89" s="2"/>
      <c r="M89" s="2"/>
      <c r="N89" s="2"/>
      <c r="O89" s="2"/>
    </row>
    <row r="90" spans="1:15">
      <c r="A90" s="2"/>
      <c r="B90" s="2" t="s">
        <v>82</v>
      </c>
      <c r="C90" s="36" t="e">
        <f>#REF!</f>
        <v>#REF!</v>
      </c>
      <c r="D90" s="2"/>
      <c r="E90" s="2"/>
      <c r="F90" s="2"/>
      <c r="G90" s="2"/>
      <c r="K90" s="36" t="e">
        <f>#REF!</f>
        <v>#REF!</v>
      </c>
      <c r="L90" s="2"/>
      <c r="M90" s="2"/>
      <c r="N90" s="2"/>
      <c r="O90" s="2"/>
    </row>
    <row r="91" spans="1:15">
      <c r="A91" s="2"/>
      <c r="B91" s="2" t="s">
        <v>83</v>
      </c>
      <c r="C91" s="36" t="e">
        <f>#REF!</f>
        <v>#REF!</v>
      </c>
      <c r="D91" s="2"/>
      <c r="E91" s="2"/>
      <c r="F91" s="2"/>
      <c r="G91" s="2"/>
      <c r="K91" s="36" t="e">
        <f>#REF!</f>
        <v>#REF!</v>
      </c>
      <c r="L91" s="2"/>
      <c r="M91" s="2"/>
      <c r="N91" s="2"/>
      <c r="O91" s="2"/>
    </row>
    <row r="92" spans="1:15">
      <c r="A92" s="2"/>
      <c r="B92" s="2" t="s">
        <v>84</v>
      </c>
      <c r="C92" s="36">
        <f>C53</f>
        <v>40</v>
      </c>
      <c r="D92" s="2"/>
      <c r="E92" s="2"/>
      <c r="F92" s="2"/>
      <c r="G92" s="2"/>
      <c r="K92" s="36">
        <f>K53</f>
        <v>35.294117647058826</v>
      </c>
      <c r="L92" s="2"/>
      <c r="M92" s="2"/>
      <c r="N92" s="2"/>
      <c r="O92" s="2"/>
    </row>
    <row r="93" spans="1:15">
      <c r="A93" s="2"/>
      <c r="B93" s="2" t="s">
        <v>85</v>
      </c>
      <c r="C93" s="36">
        <f>C7</f>
        <v>15</v>
      </c>
      <c r="D93" s="2"/>
      <c r="E93" s="2"/>
      <c r="F93" s="2"/>
      <c r="G93" s="2"/>
      <c r="K93" s="36">
        <f>K7</f>
        <v>6.6</v>
      </c>
      <c r="L93" s="2"/>
      <c r="M93" s="2"/>
      <c r="N93" s="2"/>
      <c r="O93" s="2"/>
    </row>
    <row r="94" spans="1:15">
      <c r="A94" s="2"/>
      <c r="B94" s="2" t="s">
        <v>86</v>
      </c>
      <c r="C94" s="36" t="e">
        <f>#REF!+C56</f>
        <v>#REF!</v>
      </c>
      <c r="D94" s="2"/>
      <c r="E94" s="2"/>
      <c r="F94" s="2"/>
      <c r="G94" s="2"/>
      <c r="K94" s="36" t="e">
        <f>#REF!+K56</f>
        <v>#REF!</v>
      </c>
      <c r="L94" s="2"/>
      <c r="M94" s="2"/>
      <c r="N94" s="2"/>
      <c r="O94" s="2"/>
    </row>
    <row r="95" spans="1:15">
      <c r="A95" s="2"/>
      <c r="B95" s="2" t="s">
        <v>87</v>
      </c>
      <c r="C95" s="36" t="e">
        <f>C19+#REF!+#REF!+#REF!+#REF!</f>
        <v>#REF!</v>
      </c>
      <c r="D95" s="2"/>
      <c r="E95" s="2"/>
      <c r="F95" s="2"/>
      <c r="G95" s="2"/>
      <c r="K95" s="36" t="e">
        <f>K19+#REF!+#REF!+#REF!+#REF!</f>
        <v>#REF!</v>
      </c>
      <c r="L95" s="2"/>
      <c r="M95" s="2"/>
      <c r="N95" s="2"/>
      <c r="O95" s="2"/>
    </row>
    <row r="96" spans="1:15">
      <c r="A96" s="2"/>
      <c r="B96" s="2" t="s">
        <v>88</v>
      </c>
      <c r="C96" s="36" t="e">
        <f>C49+#REF!</f>
        <v>#REF!</v>
      </c>
      <c r="D96" s="2"/>
      <c r="E96" s="2"/>
      <c r="F96" s="2"/>
      <c r="G96" s="2"/>
      <c r="K96" s="36" t="e">
        <f>K49+#REF!</f>
        <v>#REF!</v>
      </c>
      <c r="L96" s="2"/>
      <c r="M96" s="2"/>
      <c r="N96" s="2"/>
      <c r="O96" s="2"/>
    </row>
    <row r="97" spans="1:15">
      <c r="A97" s="2"/>
      <c r="B97" s="2" t="s">
        <v>89</v>
      </c>
      <c r="C97" s="36">
        <f>C15</f>
        <v>1</v>
      </c>
      <c r="D97" s="2"/>
      <c r="E97" s="2"/>
      <c r="F97" s="2"/>
      <c r="G97" s="2"/>
      <c r="K97" s="36">
        <f>K15</f>
        <v>15</v>
      </c>
      <c r="L97" s="2"/>
      <c r="M97" s="2"/>
      <c r="N97" s="2"/>
      <c r="O97" s="2"/>
    </row>
    <row r="98" spans="1:15">
      <c r="A98" s="2"/>
      <c r="B98" s="2" t="s">
        <v>90</v>
      </c>
      <c r="C98" s="2"/>
      <c r="D98" s="2"/>
      <c r="E98" s="2"/>
      <c r="F98" s="2"/>
      <c r="G98" s="2"/>
      <c r="K98" s="2"/>
      <c r="L98" s="2"/>
      <c r="M98" s="2"/>
      <c r="N98" s="2"/>
      <c r="O98" s="2"/>
    </row>
    <row r="99" spans="1:15">
      <c r="A99" s="2"/>
      <c r="B99" s="2" t="s">
        <v>91</v>
      </c>
      <c r="C99" s="2"/>
      <c r="D99" s="2"/>
      <c r="E99" s="2"/>
      <c r="F99" s="2"/>
      <c r="G99" s="2"/>
      <c r="K99" s="2"/>
      <c r="L99" s="2"/>
      <c r="M99" s="2"/>
      <c r="N99" s="2"/>
      <c r="O99" s="2"/>
    </row>
    <row r="100" spans="1:15">
      <c r="A100" s="2"/>
      <c r="B100" s="2" t="s">
        <v>92</v>
      </c>
      <c r="C100" s="36" t="e">
        <f>C17+C48+#REF!+#REF!</f>
        <v>#REF!</v>
      </c>
      <c r="D100" s="2"/>
      <c r="E100" s="2"/>
      <c r="F100" s="2"/>
      <c r="G100" s="2"/>
      <c r="K100" s="36" t="e">
        <f>K17+K48+#REF!+#REF!</f>
        <v>#REF!</v>
      </c>
      <c r="L100" s="2"/>
      <c r="M100" s="2"/>
      <c r="N100" s="2"/>
      <c r="O100" s="2"/>
    </row>
    <row r="101" spans="1:15">
      <c r="A101" s="2"/>
      <c r="B101" s="2" t="s">
        <v>93</v>
      </c>
      <c r="C101" s="36">
        <f>C63</f>
        <v>40</v>
      </c>
      <c r="D101" s="2"/>
      <c r="E101" s="2"/>
      <c r="F101" s="2"/>
      <c r="G101" s="2"/>
      <c r="H101" s="2"/>
      <c r="I101" s="2"/>
      <c r="K101" s="36">
        <f>K63</f>
        <v>24.5</v>
      </c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K170" s="2"/>
      <c r="L170" s="2"/>
      <c r="M170" s="2"/>
      <c r="N170" s="2"/>
      <c r="O170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9:B69"/>
    <mergeCell ref="A71:B71"/>
    <mergeCell ref="A6:A21"/>
    <mergeCell ref="A22:B22"/>
    <mergeCell ref="A24:B24"/>
    <mergeCell ref="A25:A53"/>
    <mergeCell ref="A54:B54"/>
    <mergeCell ref="A55:A68"/>
  </mergeCells>
  <pageMargins left="0.25" right="0.25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3"/>
  <sheetViews>
    <sheetView view="pageBreakPreview" topLeftCell="A9" zoomScaleSheetLayoutView="100" workbookViewId="0">
      <selection sqref="A1:U67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63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60">
      <c r="A6" s="97" t="s">
        <v>8</v>
      </c>
      <c r="B6" s="68" t="s">
        <v>98</v>
      </c>
      <c r="C6" s="73">
        <v>134</v>
      </c>
      <c r="D6" s="73">
        <v>8.7899999999999991</v>
      </c>
      <c r="E6" s="73">
        <v>9.14</v>
      </c>
      <c r="F6" s="73">
        <v>28.65</v>
      </c>
      <c r="G6" s="73">
        <v>234.04</v>
      </c>
      <c r="H6" s="12"/>
      <c r="I6" s="19">
        <f>I7+I14+I15</f>
        <v>18.031999999999996</v>
      </c>
      <c r="K6" s="33">
        <v>110</v>
      </c>
      <c r="L6" s="33">
        <f>D6*P6</f>
        <v>7.2156716417910447</v>
      </c>
      <c r="M6" s="33">
        <f>E6*P6</f>
        <v>7.5029850746268663</v>
      </c>
      <c r="N6" s="33">
        <f>F6*P6</f>
        <v>23.518656716417912</v>
      </c>
      <c r="O6" s="33">
        <f>G6*P6</f>
        <v>192.12238805970151</v>
      </c>
      <c r="P6">
        <f>K6/C6</f>
        <v>0.82089552238805974</v>
      </c>
      <c r="R6" s="19">
        <f>R7+R14+R15</f>
        <v>14.802388059701492</v>
      </c>
      <c r="V6" s="58" t="s">
        <v>132</v>
      </c>
    </row>
    <row r="7" spans="1:22">
      <c r="A7" s="97"/>
      <c r="B7" s="4" t="s">
        <v>55</v>
      </c>
      <c r="C7" s="25">
        <v>40</v>
      </c>
      <c r="D7" s="25">
        <v>4.16</v>
      </c>
      <c r="E7" s="25">
        <v>0.44</v>
      </c>
      <c r="F7" s="25">
        <v>28.6</v>
      </c>
      <c r="G7" s="25">
        <v>137.6</v>
      </c>
      <c r="H7">
        <v>44</v>
      </c>
      <c r="I7" s="13">
        <f>H7/1000*C7</f>
        <v>1.7599999999999998</v>
      </c>
      <c r="K7" s="25">
        <f>C7*P6</f>
        <v>32.835820895522389</v>
      </c>
      <c r="L7" s="25"/>
      <c r="M7" s="25"/>
      <c r="N7" s="25"/>
      <c r="O7" s="25"/>
      <c r="Q7">
        <v>44</v>
      </c>
      <c r="R7" s="12">
        <f>Q7/1000*K7</f>
        <v>1.4447761194029851</v>
      </c>
    </row>
    <row r="8" spans="1:22">
      <c r="A8" s="97"/>
      <c r="B8" s="4" t="s">
        <v>9</v>
      </c>
      <c r="C8" s="25">
        <v>4</v>
      </c>
      <c r="D8" s="25">
        <v>0.03</v>
      </c>
      <c r="E8" s="25">
        <v>2.9</v>
      </c>
      <c r="F8" s="25">
        <v>0.05</v>
      </c>
      <c r="G8" s="25">
        <v>24.44</v>
      </c>
      <c r="I8" s="13"/>
      <c r="K8" s="25"/>
      <c r="L8" s="25"/>
      <c r="M8" s="25"/>
      <c r="N8" s="25"/>
      <c r="O8" s="25"/>
      <c r="R8" s="12"/>
    </row>
    <row r="9" spans="1:22">
      <c r="A9" s="97"/>
      <c r="B9" s="4" t="s">
        <v>10</v>
      </c>
      <c r="C9" s="25">
        <v>20</v>
      </c>
      <c r="D9" s="25">
        <v>4.5999999999999996</v>
      </c>
      <c r="E9" s="25">
        <v>5.8</v>
      </c>
      <c r="F9" s="25"/>
      <c r="G9" s="25">
        <v>72</v>
      </c>
      <c r="I9" s="13"/>
      <c r="K9" s="25"/>
      <c r="L9" s="25"/>
      <c r="M9" s="25"/>
      <c r="N9" s="25"/>
      <c r="O9" s="25"/>
      <c r="R9" s="12"/>
    </row>
    <row r="10" spans="1:22" ht="30">
      <c r="A10" s="97"/>
      <c r="B10" s="70" t="s">
        <v>103</v>
      </c>
      <c r="C10" s="73">
        <v>170</v>
      </c>
      <c r="D10" s="73">
        <v>7.0000000000000007E-2</v>
      </c>
      <c r="E10" s="73">
        <v>0</v>
      </c>
      <c r="F10" s="73">
        <v>15.26</v>
      </c>
      <c r="G10" s="73">
        <v>62.18</v>
      </c>
      <c r="I10" s="13"/>
      <c r="K10" s="25"/>
      <c r="L10" s="25"/>
      <c r="M10" s="25"/>
      <c r="N10" s="25"/>
      <c r="O10" s="25"/>
      <c r="R10" s="12"/>
    </row>
    <row r="11" spans="1:22">
      <c r="A11" s="97"/>
      <c r="B11" s="6" t="s">
        <v>43</v>
      </c>
      <c r="C11" s="25">
        <v>5</v>
      </c>
      <c r="D11" s="25"/>
      <c r="E11" s="25"/>
      <c r="F11" s="25"/>
      <c r="G11" s="25"/>
      <c r="I11" s="13"/>
      <c r="K11" s="25"/>
      <c r="L11" s="25"/>
      <c r="M11" s="25"/>
      <c r="N11" s="25"/>
      <c r="O11" s="25"/>
      <c r="R11" s="12"/>
    </row>
    <row r="12" spans="1:22">
      <c r="A12" s="97"/>
      <c r="B12" s="6" t="s">
        <v>22</v>
      </c>
      <c r="C12" s="25">
        <v>160</v>
      </c>
      <c r="D12" s="25"/>
      <c r="E12" s="25"/>
      <c r="F12" s="25"/>
      <c r="G12" s="25"/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23</v>
      </c>
      <c r="C13" s="25">
        <v>15</v>
      </c>
      <c r="D13" s="25"/>
      <c r="E13" s="25"/>
      <c r="F13" s="25">
        <v>14.97</v>
      </c>
      <c r="G13" s="25">
        <v>59.7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" t="s">
        <v>21</v>
      </c>
      <c r="C14" s="25">
        <v>8</v>
      </c>
      <c r="D14" s="25">
        <v>7.0000000000000007E-2</v>
      </c>
      <c r="E14" s="25"/>
      <c r="F14" s="25">
        <v>0.28999999999999998</v>
      </c>
      <c r="G14" s="25">
        <v>2.48</v>
      </c>
      <c r="H14" s="13">
        <v>234</v>
      </c>
      <c r="I14" s="13">
        <f t="shared" ref="I14:I18" si="0">H14/1000*C14</f>
        <v>1.8720000000000001</v>
      </c>
      <c r="K14" s="25">
        <f>C14*P6</f>
        <v>6.5671641791044779</v>
      </c>
      <c r="L14" s="25"/>
      <c r="M14" s="25"/>
      <c r="N14" s="25"/>
      <c r="O14" s="25"/>
      <c r="Q14" s="13">
        <v>234</v>
      </c>
      <c r="R14" s="12">
        <f t="shared" ref="R14:R61" si="1">Q14/1000*K14</f>
        <v>1.536716417910448</v>
      </c>
    </row>
    <row r="15" spans="1:22">
      <c r="A15" s="97"/>
      <c r="B15" s="68" t="s">
        <v>190</v>
      </c>
      <c r="C15" s="73">
        <v>50</v>
      </c>
      <c r="D15" s="73">
        <f>7.5/100*C15</f>
        <v>3.75</v>
      </c>
      <c r="E15" s="73">
        <f>2.9/100*C15</f>
        <v>1.45</v>
      </c>
      <c r="F15" s="73">
        <f>51.4/100*C15</f>
        <v>25.7</v>
      </c>
      <c r="G15" s="73">
        <f>262/100*C15</f>
        <v>131</v>
      </c>
      <c r="H15" s="13">
        <v>288</v>
      </c>
      <c r="I15" s="13">
        <f t="shared" si="0"/>
        <v>14.399999999999999</v>
      </c>
      <c r="K15" s="25">
        <f>C15*P6</f>
        <v>41.044776119402989</v>
      </c>
      <c r="L15" s="25"/>
      <c r="M15" s="25"/>
      <c r="N15" s="25"/>
      <c r="O15" s="25"/>
      <c r="Q15" s="13">
        <v>288</v>
      </c>
      <c r="R15" s="12">
        <f t="shared" si="1"/>
        <v>11.82089552238806</v>
      </c>
    </row>
    <row r="16" spans="1:22" hidden="1">
      <c r="A16" s="97"/>
      <c r="B16" s="32"/>
      <c r="C16" s="33"/>
      <c r="D16" s="33"/>
      <c r="E16" s="33"/>
      <c r="F16" s="33"/>
      <c r="G16" s="33"/>
      <c r="H16" s="12"/>
      <c r="I16" s="34">
        <f t="shared" si="0"/>
        <v>0</v>
      </c>
      <c r="K16" s="33"/>
      <c r="L16" s="33"/>
      <c r="M16" s="33"/>
      <c r="N16" s="33"/>
      <c r="O16" s="33"/>
      <c r="Q16" s="12"/>
      <c r="R16" s="19">
        <f t="shared" si="1"/>
        <v>0</v>
      </c>
    </row>
    <row r="17" spans="1:18" hidden="1">
      <c r="A17" s="97"/>
      <c r="B17" s="3"/>
      <c r="C17" s="25"/>
      <c r="D17" s="25"/>
      <c r="E17" s="25"/>
      <c r="F17" s="25"/>
      <c r="G17" s="25"/>
      <c r="H17" s="15"/>
      <c r="I17" s="16">
        <f t="shared" si="0"/>
        <v>0</v>
      </c>
      <c r="K17" s="25" t="e">
        <f>C17*#REF!</f>
        <v>#REF!</v>
      </c>
      <c r="L17" s="25"/>
      <c r="M17" s="25"/>
      <c r="N17" s="25"/>
      <c r="O17" s="25"/>
      <c r="Q17" s="15"/>
      <c r="R17" s="12" t="e">
        <f t="shared" si="1"/>
        <v>#REF!</v>
      </c>
    </row>
    <row r="18" spans="1:18" hidden="1">
      <c r="A18" s="97"/>
      <c r="B18" s="3"/>
      <c r="C18" s="25"/>
      <c r="D18" s="25"/>
      <c r="E18" s="25"/>
      <c r="F18" s="25"/>
      <c r="G18" s="25"/>
      <c r="H18" s="15"/>
      <c r="I18" s="16">
        <f t="shared" si="0"/>
        <v>0</v>
      </c>
      <c r="K18" s="25" t="e">
        <f>C18*#REF!</f>
        <v>#REF!</v>
      </c>
      <c r="L18" s="25"/>
      <c r="M18" s="25"/>
      <c r="N18" s="25"/>
      <c r="O18" s="25"/>
      <c r="Q18" s="15"/>
      <c r="R18" s="12" t="e">
        <f t="shared" si="1"/>
        <v>#REF!</v>
      </c>
    </row>
    <row r="19" spans="1:18">
      <c r="A19" s="96" t="s">
        <v>11</v>
      </c>
      <c r="B19" s="96"/>
      <c r="C19" s="21">
        <f>C6+C10+C15</f>
        <v>354</v>
      </c>
      <c r="D19" s="21">
        <f>D6+D10+D15</f>
        <v>12.61</v>
      </c>
      <c r="E19" s="21">
        <f>E6+E10+E15</f>
        <v>10.59</v>
      </c>
      <c r="F19" s="21">
        <f>F6+F10+F15</f>
        <v>69.61</v>
      </c>
      <c r="G19" s="21">
        <f>G6+G10+G15</f>
        <v>427.21999999999997</v>
      </c>
      <c r="H19" s="13"/>
      <c r="I19" s="22" t="e">
        <f>I6+#REF!+#REF!+I16</f>
        <v>#REF!</v>
      </c>
      <c r="K19" s="21" t="e">
        <f>K6+#REF!+#REF!+K16</f>
        <v>#REF!</v>
      </c>
      <c r="L19" s="21">
        <f>SUM(L6:L18)</f>
        <v>7.2156716417910447</v>
      </c>
      <c r="M19" s="21">
        <f t="shared" ref="M19:O19" si="2">SUM(M6:M18)</f>
        <v>7.5029850746268663</v>
      </c>
      <c r="N19" s="21">
        <f t="shared" si="2"/>
        <v>23.518656716417912</v>
      </c>
      <c r="O19" s="21">
        <f t="shared" si="2"/>
        <v>192.12238805970151</v>
      </c>
      <c r="Q19" s="13"/>
      <c r="R19" s="22" t="e">
        <f>R6+#REF!+#REF!+R16</f>
        <v>#REF!</v>
      </c>
    </row>
    <row r="20" spans="1:18" ht="30">
      <c r="A20" s="5" t="s">
        <v>12</v>
      </c>
      <c r="B20" s="87" t="s">
        <v>191</v>
      </c>
      <c r="C20" s="88">
        <v>160</v>
      </c>
      <c r="D20" s="88">
        <v>1</v>
      </c>
      <c r="E20" s="88">
        <v>0.2</v>
      </c>
      <c r="F20" s="88">
        <v>20.2</v>
      </c>
      <c r="G20" s="88">
        <v>92</v>
      </c>
      <c r="H20" s="15">
        <v>41</v>
      </c>
      <c r="I20" s="12">
        <f t="shared" ref="I20" si="3">H20/1000*C20</f>
        <v>6.5600000000000005</v>
      </c>
      <c r="K20" s="33">
        <v>160</v>
      </c>
      <c r="L20" s="33">
        <f>D20*P20</f>
        <v>1</v>
      </c>
      <c r="M20" s="33">
        <f>E20*P20</f>
        <v>0.2</v>
      </c>
      <c r="N20" s="33">
        <f>F20*P20</f>
        <v>20.2</v>
      </c>
      <c r="O20" s="33">
        <f>G20*P20</f>
        <v>92</v>
      </c>
      <c r="P20">
        <f>K20/C20</f>
        <v>1</v>
      </c>
      <c r="Q20" s="15">
        <v>41</v>
      </c>
      <c r="R20" s="12">
        <f t="shared" si="1"/>
        <v>6.5600000000000005</v>
      </c>
    </row>
    <row r="21" spans="1:18">
      <c r="A21" s="96" t="s">
        <v>11</v>
      </c>
      <c r="B21" s="96"/>
      <c r="C21" s="26">
        <f>C20</f>
        <v>160</v>
      </c>
      <c r="D21" s="26">
        <f>D20</f>
        <v>1</v>
      </c>
      <c r="E21" s="26">
        <f t="shared" ref="E21:G21" si="4">E20</f>
        <v>0.2</v>
      </c>
      <c r="F21" s="26">
        <f t="shared" si="4"/>
        <v>20.2</v>
      </c>
      <c r="G21" s="26">
        <f t="shared" si="4"/>
        <v>92</v>
      </c>
      <c r="H21" s="12"/>
      <c r="I21" s="22">
        <f>SUM(I20)</f>
        <v>6.5600000000000005</v>
      </c>
      <c r="K21" s="26">
        <v>150</v>
      </c>
      <c r="L21" s="26">
        <f>L20</f>
        <v>1</v>
      </c>
      <c r="M21" s="26">
        <f t="shared" ref="M21:O21" si="5">M20</f>
        <v>0.2</v>
      </c>
      <c r="N21" s="26">
        <f t="shared" si="5"/>
        <v>20.2</v>
      </c>
      <c r="O21" s="26">
        <f t="shared" si="5"/>
        <v>92</v>
      </c>
      <c r="Q21" s="12"/>
      <c r="R21" s="22">
        <f>SUM(R20)</f>
        <v>6.5600000000000005</v>
      </c>
    </row>
    <row r="22" spans="1:18">
      <c r="A22" s="98" t="s">
        <v>24</v>
      </c>
      <c r="B22" s="70" t="s">
        <v>192</v>
      </c>
      <c r="C22" s="73">
        <v>70</v>
      </c>
      <c r="D22" s="73">
        <v>0.7</v>
      </c>
      <c r="E22" s="73">
        <v>4.9000000000000004</v>
      </c>
      <c r="F22" s="73">
        <v>4.9000000000000004</v>
      </c>
      <c r="G22" s="73">
        <v>67.900000000000006</v>
      </c>
      <c r="H22" s="12"/>
      <c r="I22" s="19" t="e">
        <f>I23+I24+#REF!+#REF!+#REF!</f>
        <v>#REF!</v>
      </c>
      <c r="K22" s="33">
        <v>50</v>
      </c>
      <c r="L22" s="33">
        <f>D22*P22</f>
        <v>0.5</v>
      </c>
      <c r="M22" s="33">
        <f>E22*P22</f>
        <v>3.5000000000000004</v>
      </c>
      <c r="N22" s="33">
        <f>F22*P22</f>
        <v>3.5000000000000004</v>
      </c>
      <c r="O22" s="33">
        <f>G22*P22</f>
        <v>48.500000000000007</v>
      </c>
      <c r="P22">
        <f>K22/C22</f>
        <v>0.7142857142857143</v>
      </c>
      <c r="Q22" s="12"/>
      <c r="R22" s="19" t="e">
        <f>R23+R24+#REF!+#REF!+#REF!</f>
        <v>#REF!</v>
      </c>
    </row>
    <row r="23" spans="1:18" ht="30">
      <c r="A23" s="99"/>
      <c r="B23" s="68" t="s">
        <v>115</v>
      </c>
      <c r="C23" s="73">
        <v>250</v>
      </c>
      <c r="D23" s="26">
        <v>5.92</v>
      </c>
      <c r="E23" s="26">
        <v>5.36</v>
      </c>
      <c r="F23" s="26">
        <v>10.42</v>
      </c>
      <c r="G23" s="26">
        <v>305.19</v>
      </c>
      <c r="H23" s="12">
        <v>52</v>
      </c>
      <c r="I23" s="12">
        <f t="shared" ref="I23:I24" si="6">H23/1000*C23</f>
        <v>13</v>
      </c>
      <c r="K23" s="25">
        <f>C23*P22</f>
        <v>178.57142857142858</v>
      </c>
      <c r="L23" s="25"/>
      <c r="M23" s="25"/>
      <c r="N23" s="25"/>
      <c r="O23" s="25"/>
      <c r="Q23" s="12">
        <v>52</v>
      </c>
      <c r="R23" s="12">
        <f t="shared" si="1"/>
        <v>9.2857142857142865</v>
      </c>
    </row>
    <row r="24" spans="1:18" ht="30">
      <c r="A24" s="99"/>
      <c r="B24" s="4" t="s">
        <v>14</v>
      </c>
      <c r="C24" s="25">
        <v>100</v>
      </c>
      <c r="D24" s="25">
        <v>1.8</v>
      </c>
      <c r="E24" s="25"/>
      <c r="F24" s="25">
        <v>5.4</v>
      </c>
      <c r="G24" s="25">
        <v>90</v>
      </c>
      <c r="H24" s="12">
        <v>61</v>
      </c>
      <c r="I24" s="12">
        <f t="shared" si="6"/>
        <v>6.1</v>
      </c>
      <c r="K24" s="25">
        <f>C24*P22</f>
        <v>71.428571428571431</v>
      </c>
      <c r="L24" s="25"/>
      <c r="M24" s="25"/>
      <c r="N24" s="25"/>
      <c r="O24" s="25"/>
      <c r="Q24" s="12">
        <v>61</v>
      </c>
      <c r="R24" s="12">
        <f t="shared" si="1"/>
        <v>4.3571428571428568</v>
      </c>
    </row>
    <row r="25" spans="1:18">
      <c r="A25" s="99"/>
      <c r="B25" s="4" t="s">
        <v>15</v>
      </c>
      <c r="C25" s="25">
        <v>10</v>
      </c>
      <c r="D25" s="25">
        <v>0.13</v>
      </c>
      <c r="E25" s="25">
        <v>0.01</v>
      </c>
      <c r="F25" s="25">
        <v>0.7</v>
      </c>
      <c r="G25" s="25">
        <v>8.85</v>
      </c>
      <c r="H25" s="12"/>
      <c r="I25" s="12"/>
      <c r="K25" s="25"/>
      <c r="L25" s="25"/>
      <c r="M25" s="25"/>
      <c r="N25" s="25"/>
      <c r="O25" s="25"/>
      <c r="Q25" s="12"/>
      <c r="R25" s="12"/>
    </row>
    <row r="26" spans="1:18">
      <c r="A26" s="99"/>
      <c r="B26" s="4" t="s">
        <v>16</v>
      </c>
      <c r="C26" s="25">
        <v>10</v>
      </c>
      <c r="D26" s="25">
        <v>0.17</v>
      </c>
      <c r="E26" s="25">
        <v>0.01</v>
      </c>
      <c r="F26" s="25">
        <v>0.95</v>
      </c>
      <c r="G26" s="25">
        <v>8.6</v>
      </c>
      <c r="H26" s="12"/>
      <c r="I26" s="12"/>
      <c r="K26" s="25"/>
      <c r="L26" s="25"/>
      <c r="M26" s="25"/>
      <c r="N26" s="25"/>
      <c r="O26" s="25"/>
      <c r="Q26" s="12"/>
      <c r="R26" s="12"/>
    </row>
    <row r="27" spans="1:18">
      <c r="A27" s="99"/>
      <c r="B27" s="4" t="s">
        <v>17</v>
      </c>
      <c r="C27" s="25">
        <v>3</v>
      </c>
      <c r="D27" s="25">
        <v>0.1</v>
      </c>
      <c r="E27" s="25"/>
      <c r="F27" s="25">
        <v>0.53</v>
      </c>
      <c r="G27" s="25">
        <v>2.64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4" t="s">
        <v>13</v>
      </c>
      <c r="C28" s="25">
        <v>4</v>
      </c>
      <c r="D28" s="25"/>
      <c r="E28" s="25">
        <v>4</v>
      </c>
      <c r="F28" s="25"/>
      <c r="G28" s="25"/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4" t="s">
        <v>54</v>
      </c>
      <c r="C29" s="25">
        <v>200</v>
      </c>
      <c r="D29" s="25">
        <v>3.72</v>
      </c>
      <c r="E29" s="25">
        <v>1.34</v>
      </c>
      <c r="F29" s="25">
        <v>2.84</v>
      </c>
      <c r="G29" s="25">
        <v>195.1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 ht="30">
      <c r="A30" s="99"/>
      <c r="B30" s="69" t="s">
        <v>194</v>
      </c>
      <c r="C30" s="26">
        <v>90</v>
      </c>
      <c r="D30" s="26">
        <v>0.08</v>
      </c>
      <c r="E30" s="26">
        <v>4.67</v>
      </c>
      <c r="F30" s="26">
        <v>27.27</v>
      </c>
      <c r="G30" s="26">
        <v>162.15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195</v>
      </c>
      <c r="C31" s="25">
        <v>40</v>
      </c>
      <c r="D31" s="25">
        <v>0.04</v>
      </c>
      <c r="E31" s="25">
        <v>1.04</v>
      </c>
      <c r="F31" s="25">
        <v>27.2</v>
      </c>
      <c r="G31" s="25">
        <v>131.6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9</v>
      </c>
      <c r="C32" s="25">
        <v>5</v>
      </c>
      <c r="D32" s="25">
        <v>0.04</v>
      </c>
      <c r="E32" s="25">
        <v>3.63</v>
      </c>
      <c r="F32" s="25">
        <v>7.0000000000000007E-2</v>
      </c>
      <c r="G32" s="25">
        <v>30.55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 ht="30">
      <c r="A33" s="99"/>
      <c r="B33" s="69" t="s">
        <v>196</v>
      </c>
      <c r="C33" s="26">
        <v>60</v>
      </c>
      <c r="D33" s="26">
        <v>14.47</v>
      </c>
      <c r="E33" s="26">
        <v>11.17</v>
      </c>
      <c r="F33" s="26">
        <v>6.09</v>
      </c>
      <c r="G33" s="26">
        <v>160.24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>
      <c r="A34" s="99"/>
      <c r="B34" s="6" t="s">
        <v>197</v>
      </c>
      <c r="C34" s="25">
        <v>70</v>
      </c>
      <c r="D34" s="25">
        <v>13.52</v>
      </c>
      <c r="E34" s="25">
        <v>7.84</v>
      </c>
      <c r="F34" s="25">
        <v>0.05</v>
      </c>
      <c r="G34" s="25">
        <v>124.85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 t="s">
        <v>32</v>
      </c>
      <c r="C35" s="25">
        <v>10</v>
      </c>
      <c r="D35" s="25">
        <v>0.75</v>
      </c>
      <c r="E35" s="25">
        <v>0.28999999999999998</v>
      </c>
      <c r="F35" s="25">
        <v>5.09</v>
      </c>
      <c r="G35" s="25">
        <v>26.4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" t="s">
        <v>148</v>
      </c>
      <c r="C36" s="25">
        <v>0.25</v>
      </c>
      <c r="D36" s="25">
        <v>0.03</v>
      </c>
      <c r="E36" s="25">
        <v>0.03</v>
      </c>
      <c r="F36" s="25"/>
      <c r="G36" s="25">
        <v>0.39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6" t="s">
        <v>16</v>
      </c>
      <c r="C37" s="25">
        <v>10</v>
      </c>
      <c r="D37" s="25">
        <v>0.17</v>
      </c>
      <c r="E37" s="25">
        <v>0.01</v>
      </c>
      <c r="F37" s="25">
        <v>0.95</v>
      </c>
      <c r="G37" s="25">
        <v>8.6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13</v>
      </c>
      <c r="C38" s="25">
        <v>3</v>
      </c>
      <c r="D38" s="25"/>
      <c r="E38" s="25">
        <v>3</v>
      </c>
      <c r="F38" s="25"/>
      <c r="G38" s="25"/>
      <c r="H38" s="12"/>
      <c r="I38" s="12"/>
      <c r="K38" s="25"/>
      <c r="L38" s="25"/>
      <c r="M38" s="25"/>
      <c r="N38" s="25"/>
      <c r="O38" s="25"/>
      <c r="Q38" s="12"/>
      <c r="R38" s="12"/>
    </row>
    <row r="39" spans="1:18" ht="30">
      <c r="A39" s="99"/>
      <c r="B39" s="70" t="s">
        <v>101</v>
      </c>
      <c r="C39" s="73">
        <v>170</v>
      </c>
      <c r="D39" s="73">
        <v>0.36</v>
      </c>
      <c r="E39" s="73" t="s">
        <v>34</v>
      </c>
      <c r="F39" s="73">
        <v>14.58</v>
      </c>
      <c r="G39" s="73">
        <v>58.84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6" t="s">
        <v>40</v>
      </c>
      <c r="C40" s="25">
        <v>7</v>
      </c>
      <c r="D40" s="25">
        <v>0.36</v>
      </c>
      <c r="E40" s="25"/>
      <c r="F40" s="25">
        <v>4.6100000000000003</v>
      </c>
      <c r="G40" s="25">
        <v>19.04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23</v>
      </c>
      <c r="C41" s="25">
        <v>10</v>
      </c>
      <c r="D41" s="25"/>
      <c r="E41" s="25"/>
      <c r="F41" s="25">
        <v>9.9700000000000006</v>
      </c>
      <c r="G41" s="25">
        <v>39.799999999999997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>
      <c r="A42" s="99"/>
      <c r="B42" s="6" t="s">
        <v>22</v>
      </c>
      <c r="C42" s="25">
        <v>170</v>
      </c>
      <c r="D42" s="25"/>
      <c r="E42" s="25"/>
      <c r="F42" s="25"/>
      <c r="G42" s="25"/>
      <c r="H42" s="12"/>
      <c r="I42" s="12"/>
      <c r="K42" s="25"/>
      <c r="L42" s="25"/>
      <c r="M42" s="25"/>
      <c r="N42" s="25"/>
      <c r="O42" s="25"/>
      <c r="Q42" s="12"/>
      <c r="R42" s="12"/>
    </row>
    <row r="43" spans="1:18" ht="30">
      <c r="A43" s="99"/>
      <c r="B43" s="75" t="s">
        <v>123</v>
      </c>
      <c r="C43" s="73">
        <v>40</v>
      </c>
      <c r="D43" s="73">
        <v>2.64</v>
      </c>
      <c r="E43" s="73">
        <v>0.48</v>
      </c>
      <c r="F43" s="73">
        <v>13.36</v>
      </c>
      <c r="G43" s="73">
        <v>69.599999999999994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6" t="s">
        <v>11</v>
      </c>
      <c r="B44" s="96"/>
      <c r="C44" s="27">
        <f>C22+C23+C30+C33+C39+C43</f>
        <v>680</v>
      </c>
      <c r="D44" s="27">
        <f>D22+D23+D30+D33+D39+D43</f>
        <v>24.17</v>
      </c>
      <c r="E44" s="27">
        <f>E22+E23+E30+E33+E43</f>
        <v>26.580000000000002</v>
      </c>
      <c r="F44" s="27">
        <f>F22+F23+F30+F33+F39+F43</f>
        <v>76.62</v>
      </c>
      <c r="G44" s="27">
        <f>G22+G23+G30+G33+G39+G43</f>
        <v>823.92000000000007</v>
      </c>
      <c r="H44" s="12"/>
      <c r="I44" s="21" t="e">
        <f>#REF!+#REF!+#REF!+#REF!+I22</f>
        <v>#REF!</v>
      </c>
      <c r="K44" s="27" t="e">
        <f>K22+#REF!+#REF!+#REF!+#REF!</f>
        <v>#REF!</v>
      </c>
      <c r="L44" s="27">
        <f>SUM(L22:L43)</f>
        <v>0.5</v>
      </c>
      <c r="M44" s="27">
        <f>SUM(M22:M43)</f>
        <v>3.5000000000000004</v>
      </c>
      <c r="N44" s="27">
        <f>SUM(N22:N43)</f>
        <v>3.5000000000000004</v>
      </c>
      <c r="O44" s="27" t="e">
        <f>O22+#REF!+#REF!+#REF!</f>
        <v>#REF!</v>
      </c>
      <c r="Q44" s="12"/>
      <c r="R44" s="21" t="e">
        <f>#REF!+#REF!+#REF!+#REF!+R22</f>
        <v>#REF!</v>
      </c>
    </row>
    <row r="45" spans="1:18" ht="30">
      <c r="A45" s="98" t="s">
        <v>28</v>
      </c>
      <c r="B45" s="74" t="s">
        <v>203</v>
      </c>
      <c r="C45" s="67">
        <v>140</v>
      </c>
      <c r="D45" s="67">
        <v>20.2</v>
      </c>
      <c r="E45" s="67">
        <v>13.73</v>
      </c>
      <c r="F45" s="67">
        <v>36.17</v>
      </c>
      <c r="G45" s="67">
        <v>350.92</v>
      </c>
      <c r="H45" s="12"/>
      <c r="I45" s="18" t="e">
        <f>I46+I52+I53+I55+#REF!</f>
        <v>#REF!</v>
      </c>
      <c r="K45" s="33">
        <v>98</v>
      </c>
      <c r="L45" s="33">
        <f>D45*P45</f>
        <v>14.139999999999999</v>
      </c>
      <c r="M45" s="33">
        <f>E45*P45</f>
        <v>9.6109999999999989</v>
      </c>
      <c r="N45" s="33">
        <f>F45*P45</f>
        <v>25.318999999999999</v>
      </c>
      <c r="O45" s="33">
        <f>G45*P45</f>
        <v>245.64400000000001</v>
      </c>
      <c r="P45">
        <f>K45/C45</f>
        <v>0.7</v>
      </c>
      <c r="Q45" s="12"/>
      <c r="R45" s="18" t="e">
        <f>R46+R52+R53+R55+#REF!</f>
        <v>#REF!</v>
      </c>
    </row>
    <row r="46" spans="1:18">
      <c r="A46" s="99"/>
      <c r="B46" s="6" t="s">
        <v>20</v>
      </c>
      <c r="C46" s="25">
        <v>20</v>
      </c>
      <c r="D46" s="25">
        <v>1.34</v>
      </c>
      <c r="E46" s="25">
        <v>0.06</v>
      </c>
      <c r="F46" s="25">
        <v>16.5</v>
      </c>
      <c r="G46" s="25">
        <v>68.599999999999994</v>
      </c>
      <c r="H46" s="12">
        <v>24</v>
      </c>
      <c r="I46" s="16">
        <f t="shared" ref="I46:I61" si="7">H46/1000*C46</f>
        <v>0.48</v>
      </c>
      <c r="K46" s="25">
        <f>C46*P45</f>
        <v>14</v>
      </c>
      <c r="L46" s="25"/>
      <c r="M46" s="25"/>
      <c r="N46" s="25"/>
      <c r="O46" s="25"/>
      <c r="Q46" s="12">
        <v>24</v>
      </c>
      <c r="R46" s="12">
        <f t="shared" si="1"/>
        <v>0.33600000000000002</v>
      </c>
    </row>
    <row r="47" spans="1:18">
      <c r="A47" s="99"/>
      <c r="B47" s="6" t="s">
        <v>26</v>
      </c>
      <c r="C47" s="25">
        <v>100</v>
      </c>
      <c r="D47" s="25">
        <v>2.8</v>
      </c>
      <c r="E47" s="25">
        <v>3.2</v>
      </c>
      <c r="F47" s="25">
        <v>4.7</v>
      </c>
      <c r="G47" s="25">
        <v>58</v>
      </c>
      <c r="H47" s="12"/>
      <c r="I47" s="16"/>
      <c r="K47" s="25"/>
      <c r="L47" s="25"/>
      <c r="M47" s="25"/>
      <c r="N47" s="25"/>
      <c r="O47" s="25"/>
      <c r="Q47" s="12"/>
      <c r="R47" s="12"/>
    </row>
    <row r="48" spans="1:18">
      <c r="A48" s="99"/>
      <c r="B48" s="6" t="s">
        <v>23</v>
      </c>
      <c r="C48" s="25">
        <v>12</v>
      </c>
      <c r="D48" s="25">
        <v>0.04</v>
      </c>
      <c r="E48" s="25">
        <v>0</v>
      </c>
      <c r="F48" s="25">
        <v>11.94</v>
      </c>
      <c r="G48" s="25">
        <v>44.88</v>
      </c>
      <c r="H48" s="12"/>
      <c r="I48" s="16"/>
      <c r="K48" s="25"/>
      <c r="L48" s="25"/>
      <c r="M48" s="25"/>
      <c r="N48" s="25"/>
      <c r="O48" s="25"/>
      <c r="Q48" s="12"/>
      <c r="R48" s="12"/>
    </row>
    <row r="49" spans="1:18">
      <c r="A49" s="99"/>
      <c r="B49" s="6" t="s">
        <v>9</v>
      </c>
      <c r="C49" s="25">
        <v>3</v>
      </c>
      <c r="D49" s="25">
        <v>0.02</v>
      </c>
      <c r="E49" s="25">
        <v>2.4700000000000002</v>
      </c>
      <c r="F49" s="25">
        <v>0.03</v>
      </c>
      <c r="G49" s="25">
        <v>22.44</v>
      </c>
      <c r="H49" s="12"/>
      <c r="I49" s="16"/>
      <c r="K49" s="25"/>
      <c r="L49" s="25"/>
      <c r="M49" s="25"/>
      <c r="N49" s="25"/>
      <c r="O49" s="25"/>
      <c r="Q49" s="12"/>
      <c r="R49" s="12"/>
    </row>
    <row r="50" spans="1:18">
      <c r="A50" s="99"/>
      <c r="B50" s="6" t="s">
        <v>35</v>
      </c>
      <c r="C50" s="25">
        <v>100</v>
      </c>
      <c r="D50" s="25">
        <v>16</v>
      </c>
      <c r="E50" s="25">
        <v>8</v>
      </c>
      <c r="F50" s="25">
        <v>3</v>
      </c>
      <c r="G50" s="25">
        <v>157</v>
      </c>
      <c r="H50" s="12"/>
      <c r="I50" s="16"/>
      <c r="K50" s="25"/>
      <c r="L50" s="25"/>
      <c r="M50" s="25"/>
      <c r="N50" s="25"/>
      <c r="O50" s="25"/>
      <c r="Q50" s="12"/>
      <c r="R50" s="12"/>
    </row>
    <row r="51" spans="1:18" ht="30">
      <c r="A51" s="99"/>
      <c r="B51" s="71" t="s">
        <v>108</v>
      </c>
      <c r="C51" s="73">
        <v>170</v>
      </c>
      <c r="D51" s="73">
        <v>3.61</v>
      </c>
      <c r="E51" s="73">
        <v>3.98</v>
      </c>
      <c r="F51" s="73">
        <v>15.91</v>
      </c>
      <c r="G51" s="73">
        <v>112.78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45</v>
      </c>
      <c r="C52" s="25">
        <v>1</v>
      </c>
      <c r="D52" s="25">
        <v>0.25</v>
      </c>
      <c r="E52" s="25">
        <v>0.14000000000000001</v>
      </c>
      <c r="F52" s="25">
        <v>0.3</v>
      </c>
      <c r="G52" s="25">
        <v>3.38</v>
      </c>
      <c r="H52" s="12">
        <v>37</v>
      </c>
      <c r="I52" s="16">
        <f t="shared" si="7"/>
        <v>3.6999999999999998E-2</v>
      </c>
      <c r="K52" s="25">
        <f>C52*P45</f>
        <v>0.7</v>
      </c>
      <c r="L52" s="25"/>
      <c r="M52" s="25"/>
      <c r="N52" s="25"/>
      <c r="O52" s="25"/>
      <c r="Q52" s="12">
        <v>37</v>
      </c>
      <c r="R52" s="12">
        <f t="shared" si="1"/>
        <v>2.5899999999999996E-2</v>
      </c>
    </row>
    <row r="53" spans="1:18">
      <c r="A53" s="99"/>
      <c r="B53" s="6" t="s">
        <v>26</v>
      </c>
      <c r="C53" s="25">
        <v>120</v>
      </c>
      <c r="D53" s="25">
        <v>3.36</v>
      </c>
      <c r="E53" s="25">
        <v>3.84</v>
      </c>
      <c r="F53" s="25">
        <v>5.64</v>
      </c>
      <c r="G53" s="25">
        <v>69.599999999999994</v>
      </c>
      <c r="H53" s="12">
        <v>432</v>
      </c>
      <c r="I53" s="16">
        <f t="shared" si="7"/>
        <v>51.839999999999996</v>
      </c>
      <c r="K53" s="25">
        <f>C53*P45</f>
        <v>84</v>
      </c>
      <c r="L53" s="25"/>
      <c r="M53" s="25"/>
      <c r="N53" s="25"/>
      <c r="O53" s="25"/>
      <c r="Q53" s="12">
        <v>432</v>
      </c>
      <c r="R53" s="12">
        <f t="shared" si="1"/>
        <v>36.287999999999997</v>
      </c>
    </row>
    <row r="54" spans="1:18">
      <c r="A54" s="99"/>
      <c r="B54" s="6" t="s">
        <v>22</v>
      </c>
      <c r="C54" s="25">
        <v>50</v>
      </c>
      <c r="D54" s="25"/>
      <c r="E54" s="25"/>
      <c r="F54" s="25"/>
      <c r="G54" s="25"/>
      <c r="H54" s="12">
        <v>37</v>
      </c>
      <c r="I54" s="16"/>
      <c r="K54" s="25">
        <f>C54*P45</f>
        <v>35</v>
      </c>
      <c r="L54" s="25"/>
      <c r="M54" s="25"/>
      <c r="N54" s="25"/>
      <c r="O54" s="25"/>
      <c r="Q54" s="12">
        <v>37</v>
      </c>
      <c r="R54" s="12">
        <f t="shared" si="1"/>
        <v>1.2949999999999999</v>
      </c>
    </row>
    <row r="55" spans="1:18">
      <c r="A55" s="99"/>
      <c r="B55" s="6" t="s">
        <v>23</v>
      </c>
      <c r="C55" s="25">
        <v>10</v>
      </c>
      <c r="D55" s="25"/>
      <c r="E55" s="25"/>
      <c r="F55" s="25">
        <v>9.9700000000000006</v>
      </c>
      <c r="G55" s="25">
        <v>39.799999999999997</v>
      </c>
      <c r="H55" s="25">
        <v>39.799999999999997</v>
      </c>
      <c r="I55" s="16">
        <f t="shared" si="7"/>
        <v>0.39799999999999996</v>
      </c>
      <c r="K55" s="25">
        <f>C55*P45</f>
        <v>7</v>
      </c>
      <c r="L55" s="25"/>
      <c r="M55" s="25"/>
      <c r="N55" s="25"/>
      <c r="O55" s="25"/>
      <c r="Q55" s="12">
        <v>234</v>
      </c>
      <c r="R55" s="12">
        <f t="shared" si="1"/>
        <v>1.6380000000000001</v>
      </c>
    </row>
    <row r="56" spans="1:18" ht="30">
      <c r="A56" s="99"/>
      <c r="B56" s="68" t="s">
        <v>105</v>
      </c>
      <c r="C56" s="73">
        <v>40</v>
      </c>
      <c r="D56" s="73">
        <f>7.5/100*C56</f>
        <v>3</v>
      </c>
      <c r="E56" s="73">
        <f>2.9/100*C56</f>
        <v>1.1599999999999999</v>
      </c>
      <c r="F56" s="73">
        <f>51.4/100*C56</f>
        <v>20.560000000000002</v>
      </c>
      <c r="G56" s="73">
        <f>262/100*C56</f>
        <v>104.80000000000001</v>
      </c>
      <c r="H56" s="12">
        <v>60</v>
      </c>
      <c r="I56" s="16">
        <f t="shared" si="7"/>
        <v>2.4</v>
      </c>
      <c r="K56" s="25">
        <f>C56*P45</f>
        <v>28</v>
      </c>
      <c r="L56" s="25"/>
      <c r="M56" s="25"/>
      <c r="N56" s="25"/>
      <c r="O56" s="25"/>
      <c r="Q56" s="12">
        <v>60</v>
      </c>
      <c r="R56" s="12"/>
    </row>
    <row r="57" spans="1:18" hidden="1">
      <c r="A57" s="99"/>
      <c r="B57" s="6"/>
      <c r="C57" s="25"/>
      <c r="D57" s="25"/>
      <c r="E57" s="25"/>
      <c r="F57" s="25"/>
      <c r="G57" s="25"/>
      <c r="H57" s="12"/>
      <c r="I57" s="12">
        <f t="shared" si="7"/>
        <v>0</v>
      </c>
      <c r="K57" s="25" t="e">
        <f>C57*#REF!</f>
        <v>#REF!</v>
      </c>
      <c r="L57" s="25"/>
      <c r="M57" s="25"/>
      <c r="N57" s="25"/>
      <c r="O57" s="25"/>
      <c r="Q57" s="12"/>
      <c r="R57" s="12" t="e">
        <f t="shared" si="1"/>
        <v>#REF!</v>
      </c>
    </row>
    <row r="58" spans="1:18" hidden="1">
      <c r="A58" s="99"/>
      <c r="B58" s="6"/>
      <c r="C58" s="25"/>
      <c r="D58" s="25"/>
      <c r="E58" s="25"/>
      <c r="F58" s="25"/>
      <c r="G58" s="25"/>
      <c r="H58" s="12"/>
      <c r="I58" s="12">
        <f t="shared" si="7"/>
        <v>0</v>
      </c>
      <c r="K58" s="25" t="e">
        <f>C58*#REF!</f>
        <v>#REF!</v>
      </c>
      <c r="L58" s="25"/>
      <c r="M58" s="25"/>
      <c r="N58" s="25"/>
      <c r="O58" s="25"/>
      <c r="Q58" s="12"/>
      <c r="R58" s="12" t="e">
        <f t="shared" si="1"/>
        <v>#REF!</v>
      </c>
    </row>
    <row r="59" spans="1:18" hidden="1">
      <c r="A59" s="99"/>
      <c r="B59" s="6"/>
      <c r="C59" s="25"/>
      <c r="D59" s="25"/>
      <c r="E59" s="25"/>
      <c r="F59" s="25"/>
      <c r="G59" s="25"/>
      <c r="H59" s="12"/>
      <c r="I59" s="12">
        <f t="shared" si="7"/>
        <v>0</v>
      </c>
      <c r="K59" s="25" t="e">
        <f>C59*#REF!</f>
        <v>#REF!</v>
      </c>
      <c r="L59" s="25"/>
      <c r="M59" s="25"/>
      <c r="N59" s="25"/>
      <c r="O59" s="25"/>
      <c r="Q59" s="12"/>
      <c r="R59" s="12" t="e">
        <f t="shared" si="1"/>
        <v>#REF!</v>
      </c>
    </row>
    <row r="60" spans="1:18" hidden="1">
      <c r="A60" s="99"/>
      <c r="B60" s="6"/>
      <c r="C60" s="25"/>
      <c r="D60" s="25"/>
      <c r="E60" s="25"/>
      <c r="F60" s="25"/>
      <c r="G60" s="25"/>
      <c r="H60" s="12"/>
      <c r="I60" s="12">
        <f t="shared" si="7"/>
        <v>0</v>
      </c>
      <c r="K60" s="25" t="e">
        <f>C60*#REF!</f>
        <v>#REF!</v>
      </c>
      <c r="L60" s="25"/>
      <c r="M60" s="25"/>
      <c r="N60" s="25"/>
      <c r="O60" s="25"/>
      <c r="Q60" s="12"/>
      <c r="R60" s="12" t="e">
        <f t="shared" si="1"/>
        <v>#REF!</v>
      </c>
    </row>
    <row r="61" spans="1:18" hidden="1">
      <c r="A61" s="99"/>
      <c r="B61" s="32"/>
      <c r="C61" s="33"/>
      <c r="D61" s="33"/>
      <c r="E61" s="33"/>
      <c r="F61" s="33"/>
      <c r="G61" s="33"/>
      <c r="H61" s="17"/>
      <c r="I61" s="18">
        <f t="shared" si="7"/>
        <v>0</v>
      </c>
      <c r="K61" s="33"/>
      <c r="L61" s="33"/>
      <c r="M61" s="33"/>
      <c r="N61" s="33"/>
      <c r="O61" s="33"/>
      <c r="Q61" s="17"/>
      <c r="R61" s="19">
        <f t="shared" si="1"/>
        <v>0</v>
      </c>
    </row>
    <row r="62" spans="1:18">
      <c r="A62" s="96" t="s">
        <v>11</v>
      </c>
      <c r="B62" s="96"/>
      <c r="C62" s="27">
        <f>C45+C51+C56</f>
        <v>350</v>
      </c>
      <c r="D62" s="27">
        <f>D45+D51+D56</f>
        <v>26.81</v>
      </c>
      <c r="E62" s="27">
        <f>E45+E51+E56</f>
        <v>18.87</v>
      </c>
      <c r="F62" s="27">
        <f>F45+F51+F56</f>
        <v>72.64</v>
      </c>
      <c r="G62" s="27">
        <f>G45+G51+G56</f>
        <v>568.5</v>
      </c>
      <c r="H62" s="12"/>
      <c r="I62" s="20" t="e">
        <f>I45+#REF!+I61</f>
        <v>#REF!</v>
      </c>
      <c r="K62" s="27" t="e">
        <f>K45+#REF!+K61</f>
        <v>#REF!</v>
      </c>
      <c r="L62" s="27">
        <f>SUM(L45:L61)</f>
        <v>14.139999999999999</v>
      </c>
      <c r="M62" s="27">
        <f>SUM(M45:M61)</f>
        <v>9.6109999999999989</v>
      </c>
      <c r="N62" s="27">
        <f>SUM(N45:N61)</f>
        <v>25.318999999999999</v>
      </c>
      <c r="O62" s="27">
        <f>SUM(O45:O61)</f>
        <v>245.64400000000001</v>
      </c>
      <c r="Q62" s="12"/>
      <c r="R62" s="20" t="e">
        <f>R45+#REF!+R61</f>
        <v>#REF!</v>
      </c>
    </row>
    <row r="63" spans="1:18" ht="15.75" thickBot="1">
      <c r="A63" s="2"/>
      <c r="B63" s="2"/>
      <c r="C63" s="28"/>
      <c r="D63" s="28"/>
      <c r="E63" s="28"/>
      <c r="F63" s="28"/>
      <c r="G63" s="28"/>
      <c r="H63" s="12"/>
      <c r="I63" s="12"/>
      <c r="K63" s="28"/>
      <c r="L63" s="28"/>
      <c r="M63" s="28"/>
      <c r="N63" s="28"/>
      <c r="O63" s="28"/>
      <c r="Q63" s="12"/>
      <c r="R63" s="12"/>
    </row>
    <row r="64" spans="1:18" ht="15.75" thickBot="1">
      <c r="A64" s="96" t="s">
        <v>29</v>
      </c>
      <c r="B64" s="96"/>
      <c r="C64" s="27">
        <f>C19+C21+C44+C62</f>
        <v>1544</v>
      </c>
      <c r="D64" s="27">
        <f>D19+D21+D44+D62</f>
        <v>64.59</v>
      </c>
      <c r="E64" s="27">
        <f>E19+E21+E44+E62</f>
        <v>56.240000000000009</v>
      </c>
      <c r="F64" s="27">
        <f>F19+F21+F44+F62</f>
        <v>239.07</v>
      </c>
      <c r="G64" s="27">
        <f>G19+G21+G44+G62</f>
        <v>1911.64</v>
      </c>
      <c r="H64" s="12"/>
      <c r="I64" s="23" t="e">
        <f>I62+I44+I21+I19</f>
        <v>#REF!</v>
      </c>
      <c r="K64" s="27" t="e">
        <f>K19+K21+K44+K62</f>
        <v>#REF!</v>
      </c>
      <c r="L64" s="27">
        <f>L19+L21+L44+L62</f>
        <v>22.855671641791041</v>
      </c>
      <c r="M64" s="27">
        <f>M19+M21+M44+M62</f>
        <v>20.813985074626864</v>
      </c>
      <c r="N64" s="27">
        <f>N19+N21+N44+N62</f>
        <v>72.537656716417914</v>
      </c>
      <c r="O64" s="27" t="e">
        <f>O19+O21+O44+O62</f>
        <v>#REF!</v>
      </c>
      <c r="Q64" s="12"/>
      <c r="R64" s="23" t="e">
        <f>R62+R44+R21+R19</f>
        <v>#REF!</v>
      </c>
    </row>
    <row r="65" spans="1:15">
      <c r="A65" s="2"/>
      <c r="B65" s="2"/>
      <c r="C65" s="2"/>
      <c r="D65" s="2"/>
      <c r="E65" s="2"/>
      <c r="F65" s="2"/>
      <c r="G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K68" s="2"/>
      <c r="L68" s="2"/>
      <c r="M68" s="2"/>
      <c r="N68" s="2"/>
      <c r="O68" s="2"/>
    </row>
    <row r="69" spans="1:15">
      <c r="A69" s="2"/>
      <c r="B69" s="2"/>
      <c r="C69" s="2" t="s">
        <v>94</v>
      </c>
      <c r="D69" s="2"/>
      <c r="E69" s="2"/>
      <c r="F69" s="2"/>
      <c r="G69" s="2"/>
      <c r="K69" s="2" t="s">
        <v>94</v>
      </c>
      <c r="L69" s="2"/>
      <c r="M69" s="2"/>
      <c r="N69" s="2"/>
      <c r="O69" s="2"/>
    </row>
    <row r="70" spans="1:15">
      <c r="A70" s="2"/>
      <c r="B70" s="2" t="s">
        <v>69</v>
      </c>
      <c r="C70" s="36" t="e">
        <f>C52+#REF!</f>
        <v>#REF!</v>
      </c>
      <c r="D70" s="2"/>
      <c r="E70" s="2"/>
      <c r="F70" s="2"/>
      <c r="G70" s="2"/>
      <c r="K70" s="36" t="e">
        <f>K52+#REF!</f>
        <v>#REF!</v>
      </c>
      <c r="L70" s="2"/>
      <c r="M70" s="2"/>
      <c r="N70" s="2"/>
      <c r="O70" s="2"/>
    </row>
    <row r="71" spans="1:15">
      <c r="A71" s="2"/>
      <c r="B71" s="2" t="s">
        <v>70</v>
      </c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5">
      <c r="A72" s="2"/>
      <c r="B72" s="2" t="s">
        <v>71</v>
      </c>
      <c r="C72" s="36" t="e">
        <f>#REF!</f>
        <v>#REF!</v>
      </c>
      <c r="D72" s="2"/>
      <c r="E72" s="2"/>
      <c r="F72" s="2"/>
      <c r="G72" s="2"/>
      <c r="K72" s="36" t="e">
        <f>#REF!</f>
        <v>#REF!</v>
      </c>
      <c r="L72" s="2"/>
      <c r="M72" s="2"/>
      <c r="N72" s="2"/>
      <c r="O72" s="2"/>
    </row>
    <row r="73" spans="1:15">
      <c r="A73" s="2"/>
      <c r="B73" s="2" t="s">
        <v>72</v>
      </c>
      <c r="C73" s="36">
        <f>C15</f>
        <v>50</v>
      </c>
      <c r="D73" s="2"/>
      <c r="E73" s="2"/>
      <c r="F73" s="2"/>
      <c r="G73" s="2"/>
      <c r="K73" s="36">
        <f>K15</f>
        <v>41.044776119402989</v>
      </c>
      <c r="L73" s="2"/>
      <c r="M73" s="2"/>
      <c r="N73" s="2"/>
      <c r="O73" s="2"/>
    </row>
    <row r="74" spans="1:15">
      <c r="A74" s="2"/>
      <c r="B74" s="2" t="s">
        <v>73</v>
      </c>
      <c r="C74" s="36" t="e">
        <f>#REF!</f>
        <v>#REF!</v>
      </c>
      <c r="D74" s="2"/>
      <c r="E74" s="2"/>
      <c r="F74" s="2"/>
      <c r="G74" s="2"/>
      <c r="K74" s="36" t="e">
        <f>#REF!</f>
        <v>#REF!</v>
      </c>
      <c r="L74" s="2"/>
      <c r="M74" s="2"/>
      <c r="N74" s="2"/>
      <c r="O74" s="2"/>
    </row>
    <row r="75" spans="1:15">
      <c r="A75" s="2"/>
      <c r="B75" s="2" t="s">
        <v>74</v>
      </c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5">
      <c r="A76" s="2"/>
      <c r="B76" s="2" t="s">
        <v>75</v>
      </c>
      <c r="C76" s="2"/>
      <c r="D76" s="2"/>
      <c r="E76" s="2"/>
      <c r="F76" s="2"/>
      <c r="G76" s="2"/>
      <c r="K76" s="2"/>
      <c r="L76" s="2"/>
      <c r="M76" s="2"/>
      <c r="N76" s="2"/>
      <c r="O76" s="2"/>
    </row>
    <row r="77" spans="1:15">
      <c r="A77" s="2"/>
      <c r="B77" s="2" t="s">
        <v>76</v>
      </c>
      <c r="C77" s="2">
        <v>0.2</v>
      </c>
      <c r="D77" s="2"/>
      <c r="E77" s="2"/>
      <c r="F77" s="2"/>
      <c r="G77" s="2"/>
      <c r="K77" s="2">
        <v>0.1</v>
      </c>
      <c r="L77" s="2"/>
      <c r="M77" s="2"/>
      <c r="N77" s="2"/>
      <c r="O77" s="2"/>
    </row>
    <row r="78" spans="1:15">
      <c r="A78" s="2"/>
      <c r="B78" s="2" t="s">
        <v>77</v>
      </c>
      <c r="C78" s="36" t="e">
        <f>#REF!+#REF!</f>
        <v>#REF!</v>
      </c>
      <c r="D78" s="2"/>
      <c r="E78" s="2"/>
      <c r="F78" s="2"/>
      <c r="G78" s="2"/>
      <c r="K78" s="36" t="e">
        <f>#REF!+#REF!</f>
        <v>#REF!</v>
      </c>
      <c r="L78" s="2"/>
      <c r="M78" s="2"/>
      <c r="N78" s="2"/>
      <c r="O78" s="2"/>
    </row>
    <row r="79" spans="1:15">
      <c r="A79" s="2"/>
      <c r="B79" s="2" t="s">
        <v>78</v>
      </c>
      <c r="C79" s="36" t="e">
        <f>C23+#REF!+#REF!+#REF!</f>
        <v>#REF!</v>
      </c>
      <c r="D79" s="2"/>
      <c r="E79" s="2"/>
      <c r="F79" s="2"/>
      <c r="G79" s="2"/>
      <c r="K79" s="36" t="e">
        <f>K23+#REF!+#REF!+#REF!</f>
        <v>#REF!</v>
      </c>
      <c r="L79" s="2"/>
      <c r="M79" s="2"/>
      <c r="N79" s="2"/>
      <c r="O79" s="2"/>
    </row>
    <row r="80" spans="1:15">
      <c r="A80" s="2"/>
      <c r="B80" s="2" t="s">
        <v>79</v>
      </c>
      <c r="C80" s="36" t="e">
        <f>#REF!+C24</f>
        <v>#REF!</v>
      </c>
      <c r="D80" s="2"/>
      <c r="E80" s="2"/>
      <c r="F80" s="2"/>
      <c r="G80" s="2"/>
      <c r="K80" s="36" t="e">
        <f>#REF!+K24</f>
        <v>#REF!</v>
      </c>
      <c r="L80" s="2"/>
      <c r="M80" s="2"/>
      <c r="N80" s="2"/>
      <c r="O80" s="2"/>
    </row>
    <row r="81" spans="1:15">
      <c r="A81" s="2"/>
      <c r="B81" s="2" t="s">
        <v>80</v>
      </c>
      <c r="C81" s="36" t="e">
        <f>#REF!</f>
        <v>#REF!</v>
      </c>
      <c r="D81" s="2"/>
      <c r="E81" s="2"/>
      <c r="F81" s="2"/>
      <c r="G81" s="2"/>
      <c r="K81" s="36" t="e">
        <f>#REF!</f>
        <v>#REF!</v>
      </c>
      <c r="L81" s="2"/>
      <c r="M81" s="2"/>
      <c r="N81" s="2"/>
      <c r="O81" s="2"/>
    </row>
    <row r="82" spans="1:15">
      <c r="A82" s="2"/>
      <c r="B82" s="2" t="s">
        <v>81</v>
      </c>
      <c r="C82" s="36">
        <f>C20</f>
        <v>160</v>
      </c>
      <c r="D82" s="2"/>
      <c r="E82" s="2"/>
      <c r="F82" s="2"/>
      <c r="G82" s="2"/>
      <c r="K82" s="36">
        <f>K20</f>
        <v>160</v>
      </c>
      <c r="L82" s="2"/>
      <c r="M82" s="2"/>
      <c r="N82" s="2"/>
      <c r="O82" s="2"/>
    </row>
    <row r="83" spans="1:15">
      <c r="A83" s="2"/>
      <c r="B83" s="2" t="s">
        <v>82</v>
      </c>
      <c r="C83" s="36" t="e">
        <f>#REF!</f>
        <v>#REF!</v>
      </c>
      <c r="D83" s="2"/>
      <c r="E83" s="2"/>
      <c r="F83" s="2"/>
      <c r="G83" s="2"/>
      <c r="K83" s="36" t="e">
        <f>#REF!</f>
        <v>#REF!</v>
      </c>
      <c r="L83" s="2"/>
      <c r="M83" s="2"/>
      <c r="N83" s="2"/>
      <c r="O83" s="2"/>
    </row>
    <row r="84" spans="1:15">
      <c r="A84" s="2"/>
      <c r="B84" s="2" t="s">
        <v>83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84</v>
      </c>
      <c r="C85" s="36" t="e">
        <f>#REF!</f>
        <v>#REF!</v>
      </c>
      <c r="D85" s="2"/>
      <c r="E85" s="2"/>
      <c r="F85" s="2"/>
      <c r="G85" s="2"/>
      <c r="K85" s="36" t="e">
        <f>#REF!</f>
        <v>#REF!</v>
      </c>
      <c r="L85" s="2"/>
      <c r="M85" s="2"/>
      <c r="N85" s="2"/>
      <c r="O85" s="2"/>
    </row>
    <row r="86" spans="1:15">
      <c r="A86" s="2"/>
      <c r="B86" s="2" t="s">
        <v>85</v>
      </c>
      <c r="C86" s="36">
        <f>C7</f>
        <v>40</v>
      </c>
      <c r="D86" s="2"/>
      <c r="E86" s="2"/>
      <c r="F86" s="2"/>
      <c r="G86" s="2"/>
      <c r="K86" s="36">
        <f>K7</f>
        <v>32.835820895522389</v>
      </c>
      <c r="L86" s="2"/>
      <c r="M86" s="2"/>
      <c r="N86" s="2"/>
      <c r="O86" s="2"/>
    </row>
    <row r="87" spans="1:15">
      <c r="A87" s="2"/>
      <c r="B87" s="2" t="s">
        <v>86</v>
      </c>
      <c r="C87" s="36" t="e">
        <f>#REF!+C46</f>
        <v>#REF!</v>
      </c>
      <c r="D87" s="2"/>
      <c r="E87" s="2"/>
      <c r="F87" s="2"/>
      <c r="G87" s="2"/>
      <c r="K87" s="36" t="e">
        <f>#REF!+K46</f>
        <v>#REF!</v>
      </c>
      <c r="L87" s="2"/>
      <c r="M87" s="2"/>
      <c r="N87" s="2"/>
      <c r="O87" s="2"/>
    </row>
    <row r="88" spans="1:15">
      <c r="A88" s="2"/>
      <c r="B88" s="2" t="s">
        <v>87</v>
      </c>
      <c r="C88" s="36" t="e">
        <f>C16+C14+#REF!+#REF!+C55</f>
        <v>#REF!</v>
      </c>
      <c r="D88" s="2"/>
      <c r="E88" s="2"/>
      <c r="F88" s="2"/>
      <c r="G88" s="2"/>
      <c r="K88" s="36" t="e">
        <f>K16+K14+#REF!+#REF!+K55</f>
        <v>#REF!</v>
      </c>
      <c r="L88" s="2"/>
      <c r="M88" s="2"/>
      <c r="N88" s="2"/>
      <c r="O88" s="2"/>
    </row>
    <row r="89" spans="1:15">
      <c r="A89" s="2"/>
      <c r="B89" s="2" t="s">
        <v>88</v>
      </c>
      <c r="C89" s="36" t="e">
        <f>#REF!+C56</f>
        <v>#REF!</v>
      </c>
      <c r="D89" s="2"/>
      <c r="E89" s="2"/>
      <c r="F89" s="2"/>
      <c r="G89" s="2"/>
      <c r="K89" s="36" t="e">
        <f>#REF!+K56</f>
        <v>#REF!</v>
      </c>
      <c r="L89" s="2"/>
      <c r="M89" s="2"/>
      <c r="N89" s="2"/>
      <c r="O89" s="2"/>
    </row>
    <row r="90" spans="1:15">
      <c r="A90" s="2"/>
      <c r="B90" s="2" t="s">
        <v>89</v>
      </c>
      <c r="C90" s="36" t="e">
        <f>#REF!</f>
        <v>#REF!</v>
      </c>
      <c r="D90" s="2"/>
      <c r="E90" s="2"/>
      <c r="F90" s="2"/>
      <c r="G90" s="2"/>
      <c r="K90" s="36" t="e">
        <f>#REF!</f>
        <v>#REF!</v>
      </c>
      <c r="L90" s="2"/>
      <c r="M90" s="2"/>
      <c r="N90" s="2"/>
      <c r="O90" s="2"/>
    </row>
    <row r="91" spans="1:15">
      <c r="A91" s="2"/>
      <c r="B91" s="2" t="s">
        <v>90</v>
      </c>
      <c r="C91" s="2"/>
      <c r="D91" s="2"/>
      <c r="E91" s="2"/>
      <c r="F91" s="2"/>
      <c r="G91" s="2"/>
      <c r="K91" s="2"/>
      <c r="L91" s="2"/>
      <c r="M91" s="2"/>
      <c r="N91" s="2"/>
      <c r="O91" s="2"/>
    </row>
    <row r="92" spans="1:15">
      <c r="A92" s="2"/>
      <c r="B92" s="2" t="s">
        <v>91</v>
      </c>
      <c r="C92" s="2"/>
      <c r="D92" s="2"/>
      <c r="E92" s="2"/>
      <c r="F92" s="2"/>
      <c r="G92" s="2"/>
      <c r="K92" s="2"/>
      <c r="L92" s="2"/>
      <c r="M92" s="2"/>
      <c r="N92" s="2"/>
      <c r="O92" s="2"/>
    </row>
    <row r="93" spans="1:15">
      <c r="A93" s="2"/>
      <c r="B93" s="2" t="s">
        <v>92</v>
      </c>
      <c r="C93" s="36" t="e">
        <f>#REF!+#REF!+#REF!+C54</f>
        <v>#REF!</v>
      </c>
      <c r="D93" s="2"/>
      <c r="E93" s="2"/>
      <c r="F93" s="2"/>
      <c r="G93" s="2"/>
      <c r="K93" s="36" t="e">
        <f>#REF!+#REF!+#REF!+K54</f>
        <v>#REF!</v>
      </c>
      <c r="L93" s="2"/>
      <c r="M93" s="2"/>
      <c r="N93" s="2"/>
      <c r="O93" s="2"/>
    </row>
    <row r="94" spans="1:15">
      <c r="A94" s="2"/>
      <c r="B94" s="2" t="s">
        <v>93</v>
      </c>
      <c r="C94" s="36">
        <f>C53</f>
        <v>120</v>
      </c>
      <c r="D94" s="2"/>
      <c r="E94" s="2"/>
      <c r="F94" s="2"/>
      <c r="G94" s="2"/>
      <c r="H94" s="2"/>
      <c r="I94" s="2"/>
      <c r="K94" s="36">
        <f>K53</f>
        <v>84</v>
      </c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2:B62"/>
    <mergeCell ref="A64:B64"/>
    <mergeCell ref="A6:A18"/>
    <mergeCell ref="A19:B19"/>
    <mergeCell ref="A21:B21"/>
    <mergeCell ref="A22:A43"/>
    <mergeCell ref="A44:B44"/>
    <mergeCell ref="A45:A61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70"/>
  <sheetViews>
    <sheetView topLeftCell="A14" workbookViewId="0">
      <selection activeCell="S29" sqref="S29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2" t="s">
        <v>64</v>
      </c>
      <c r="B3" s="102"/>
      <c r="C3" s="102"/>
      <c r="D3" s="102"/>
      <c r="E3" s="102"/>
      <c r="F3" s="102"/>
      <c r="G3" s="102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45">
      <c r="A6" s="97" t="s">
        <v>8</v>
      </c>
      <c r="B6" s="70" t="s">
        <v>107</v>
      </c>
      <c r="C6" s="73">
        <v>250</v>
      </c>
      <c r="D6" s="73">
        <v>7.02</v>
      </c>
      <c r="E6" s="73">
        <v>10.8</v>
      </c>
      <c r="F6" s="73">
        <v>27.77</v>
      </c>
      <c r="G6" s="73">
        <v>252.28</v>
      </c>
      <c r="H6" s="12"/>
      <c r="I6" s="19">
        <f>I7+I14+I15</f>
        <v>43.760000000000005</v>
      </c>
      <c r="K6" s="33">
        <v>110</v>
      </c>
      <c r="L6" s="33">
        <f>D6*P6</f>
        <v>3.0888</v>
      </c>
      <c r="M6" s="33">
        <f>E6*P6</f>
        <v>4.7520000000000007</v>
      </c>
      <c r="N6" s="33">
        <f>F6*P6</f>
        <v>12.2188</v>
      </c>
      <c r="O6" s="33">
        <f>G6*P6</f>
        <v>111.00320000000001</v>
      </c>
      <c r="P6">
        <f>K6/C6</f>
        <v>0.44</v>
      </c>
      <c r="R6" s="19">
        <f>R7+R14+R15</f>
        <v>19.2544</v>
      </c>
      <c r="V6" s="58" t="s">
        <v>132</v>
      </c>
    </row>
    <row r="7" spans="1:22">
      <c r="A7" s="97"/>
      <c r="B7" s="6" t="s">
        <v>41</v>
      </c>
      <c r="C7" s="25">
        <v>25</v>
      </c>
      <c r="D7" s="25">
        <v>3</v>
      </c>
      <c r="E7" s="25">
        <v>1.5</v>
      </c>
      <c r="F7" s="25">
        <v>12.75</v>
      </c>
      <c r="G7" s="25">
        <v>76.5</v>
      </c>
      <c r="H7">
        <v>44</v>
      </c>
      <c r="I7" s="13">
        <f>H7/1000*C7</f>
        <v>1.0999999999999999</v>
      </c>
      <c r="K7" s="25">
        <f>C7*P6</f>
        <v>11</v>
      </c>
      <c r="L7" s="25"/>
      <c r="M7" s="25"/>
      <c r="N7" s="25"/>
      <c r="O7" s="25"/>
      <c r="Q7">
        <v>44</v>
      </c>
      <c r="R7" s="12">
        <f>Q7/1000*K7</f>
        <v>0.48399999999999999</v>
      </c>
    </row>
    <row r="8" spans="1:22">
      <c r="A8" s="97"/>
      <c r="B8" s="6" t="s">
        <v>22</v>
      </c>
      <c r="C8" s="25">
        <v>50</v>
      </c>
      <c r="D8" s="56"/>
      <c r="E8" s="25"/>
      <c r="F8" s="25"/>
      <c r="G8" s="25"/>
      <c r="I8" s="13"/>
      <c r="K8" s="25"/>
      <c r="L8" s="25"/>
      <c r="M8" s="25"/>
      <c r="N8" s="25"/>
      <c r="O8" s="25"/>
      <c r="R8" s="12"/>
    </row>
    <row r="9" spans="1:22">
      <c r="A9" s="97"/>
      <c r="B9" s="6" t="s">
        <v>26</v>
      </c>
      <c r="C9" s="65">
        <v>200</v>
      </c>
      <c r="D9" s="65">
        <v>4</v>
      </c>
      <c r="E9" s="65">
        <v>6</v>
      </c>
      <c r="F9" s="65">
        <v>8</v>
      </c>
      <c r="G9" s="65">
        <v>118</v>
      </c>
      <c r="I9" s="13"/>
      <c r="K9" s="25"/>
      <c r="L9" s="25"/>
      <c r="M9" s="25"/>
      <c r="N9" s="25"/>
      <c r="O9" s="25"/>
      <c r="R9" s="12"/>
    </row>
    <row r="10" spans="1:22">
      <c r="A10" s="97"/>
      <c r="B10" s="6" t="s">
        <v>23</v>
      </c>
      <c r="C10" s="65">
        <v>7</v>
      </c>
      <c r="D10" s="65"/>
      <c r="E10" s="65"/>
      <c r="F10" s="65">
        <v>6.98</v>
      </c>
      <c r="G10" s="65">
        <v>27.86</v>
      </c>
      <c r="I10" s="13"/>
      <c r="K10" s="25"/>
      <c r="L10" s="25"/>
      <c r="M10" s="25"/>
      <c r="N10" s="25"/>
      <c r="O10" s="25"/>
      <c r="R10" s="12"/>
    </row>
    <row r="11" spans="1:22">
      <c r="A11" s="97"/>
      <c r="B11" s="6" t="s">
        <v>9</v>
      </c>
      <c r="C11" s="25">
        <v>4</v>
      </c>
      <c r="D11" s="25">
        <v>0.02</v>
      </c>
      <c r="E11" s="25">
        <v>3.3</v>
      </c>
      <c r="F11" s="25">
        <v>0.04</v>
      </c>
      <c r="G11" s="25">
        <v>29.92</v>
      </c>
      <c r="I11" s="13"/>
      <c r="K11" s="25"/>
      <c r="L11" s="25"/>
      <c r="M11" s="25"/>
      <c r="N11" s="25"/>
      <c r="O11" s="25"/>
      <c r="R11" s="12"/>
    </row>
    <row r="12" spans="1:22" ht="45">
      <c r="A12" s="97"/>
      <c r="B12" s="70" t="s">
        <v>109</v>
      </c>
      <c r="C12" s="73">
        <v>170</v>
      </c>
      <c r="D12" s="73">
        <v>3.55</v>
      </c>
      <c r="E12" s="73">
        <v>5.14</v>
      </c>
      <c r="F12" s="73">
        <v>16.850000000000001</v>
      </c>
      <c r="G12" s="73">
        <v>141.29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27</v>
      </c>
      <c r="C13" s="25">
        <v>1</v>
      </c>
      <c r="D13" s="25">
        <v>0.15</v>
      </c>
      <c r="E13" s="25">
        <v>0.04</v>
      </c>
      <c r="F13" s="25">
        <v>7.0000000000000007E-2</v>
      </c>
      <c r="G13" s="25">
        <v>1.19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" t="s">
        <v>26</v>
      </c>
      <c r="C14" s="25">
        <v>170</v>
      </c>
      <c r="D14" s="25">
        <v>3.4</v>
      </c>
      <c r="E14" s="25">
        <v>5.0999999999999996</v>
      </c>
      <c r="F14" s="25">
        <v>6.8</v>
      </c>
      <c r="G14" s="25">
        <v>100.3</v>
      </c>
      <c r="H14" s="13">
        <v>234</v>
      </c>
      <c r="I14" s="13">
        <f t="shared" ref="I14:I21" si="0">H14/1000*C14</f>
        <v>39.78</v>
      </c>
      <c r="K14" s="25">
        <f>C14*P6</f>
        <v>74.8</v>
      </c>
      <c r="L14" s="25"/>
      <c r="M14" s="25"/>
      <c r="N14" s="25"/>
      <c r="O14" s="25"/>
      <c r="Q14" s="13">
        <v>234</v>
      </c>
      <c r="R14" s="12">
        <f t="shared" ref="R14:R68" si="1">Q14/1000*K14</f>
        <v>17.5032</v>
      </c>
    </row>
    <row r="15" spans="1:22">
      <c r="A15" s="97"/>
      <c r="B15" s="6" t="s">
        <v>23</v>
      </c>
      <c r="C15" s="25">
        <v>10</v>
      </c>
      <c r="D15" s="25"/>
      <c r="E15" s="25"/>
      <c r="F15" s="25">
        <v>9.98</v>
      </c>
      <c r="G15" s="25">
        <v>39.799999999999997</v>
      </c>
      <c r="H15" s="13">
        <v>288</v>
      </c>
      <c r="I15" s="13">
        <f t="shared" si="0"/>
        <v>2.88</v>
      </c>
      <c r="K15" s="25">
        <f>C15*P6</f>
        <v>4.4000000000000004</v>
      </c>
      <c r="L15" s="25"/>
      <c r="M15" s="25"/>
      <c r="N15" s="25"/>
      <c r="O15" s="25"/>
      <c r="Q15" s="13">
        <v>288</v>
      </c>
      <c r="R15" s="12">
        <f t="shared" si="1"/>
        <v>1.2672000000000001</v>
      </c>
    </row>
    <row r="16" spans="1:22">
      <c r="A16" s="97"/>
      <c r="B16" s="6" t="s">
        <v>22</v>
      </c>
      <c r="C16" s="25">
        <v>30</v>
      </c>
      <c r="D16" s="25"/>
      <c r="E16" s="25"/>
      <c r="F16" s="25"/>
      <c r="G16" s="25"/>
      <c r="H16" s="12"/>
      <c r="I16" s="34" t="e">
        <f>I17+I18+#REF!+#REF!</f>
        <v>#REF!</v>
      </c>
      <c r="K16" s="33">
        <v>150</v>
      </c>
      <c r="L16" s="33">
        <f>D16*P16</f>
        <v>0</v>
      </c>
      <c r="M16" s="33">
        <f>E16*P16</f>
        <v>0</v>
      </c>
      <c r="N16" s="33">
        <f>F16*P16</f>
        <v>0</v>
      </c>
      <c r="O16" s="33">
        <f>G16*P16</f>
        <v>0</v>
      </c>
      <c r="P16">
        <f>K16/C16</f>
        <v>5</v>
      </c>
      <c r="Q16" s="12"/>
      <c r="R16" s="19" t="e">
        <f>R17+R18+#REF!+#REF!</f>
        <v>#REF!</v>
      </c>
    </row>
    <row r="17" spans="1:19" ht="30">
      <c r="A17" s="97"/>
      <c r="B17" s="68" t="s">
        <v>199</v>
      </c>
      <c r="C17" s="73">
        <v>60</v>
      </c>
      <c r="D17" s="73">
        <f>7.5/100*C17</f>
        <v>4.5</v>
      </c>
      <c r="E17" s="73">
        <f>2.9/100*C17</f>
        <v>1.7399999999999998</v>
      </c>
      <c r="F17" s="73">
        <f>51.4/100*C17</f>
        <v>30.84</v>
      </c>
      <c r="G17" s="73">
        <f>262/100*C17</f>
        <v>157.20000000000002</v>
      </c>
      <c r="H17" s="12">
        <v>265</v>
      </c>
      <c r="I17" s="13">
        <f t="shared" si="0"/>
        <v>15.9</v>
      </c>
      <c r="K17" s="25">
        <f>C17*P16</f>
        <v>300</v>
      </c>
      <c r="L17" s="25"/>
      <c r="M17" s="25"/>
      <c r="N17" s="25"/>
      <c r="O17" s="25"/>
      <c r="Q17" s="12">
        <v>265</v>
      </c>
      <c r="R17" s="12">
        <f t="shared" si="1"/>
        <v>79.5</v>
      </c>
    </row>
    <row r="18" spans="1:19">
      <c r="A18" s="97"/>
      <c r="B18" s="68" t="s">
        <v>162</v>
      </c>
      <c r="C18" s="73">
        <v>20</v>
      </c>
      <c r="D18" s="73">
        <v>4.5999999999999996</v>
      </c>
      <c r="E18" s="73">
        <v>5.8</v>
      </c>
      <c r="F18" s="73">
        <f>0.8/100*C18</f>
        <v>0.16</v>
      </c>
      <c r="G18" s="73">
        <v>72.400000000000006</v>
      </c>
      <c r="H18" s="12"/>
      <c r="I18" s="13">
        <f t="shared" si="0"/>
        <v>0</v>
      </c>
      <c r="K18" s="25">
        <f>C18*P16</f>
        <v>100</v>
      </c>
      <c r="L18" s="25"/>
      <c r="M18" s="25"/>
      <c r="N18" s="25"/>
      <c r="O18" s="25"/>
      <c r="Q18" s="12"/>
      <c r="R18" s="12">
        <f t="shared" si="1"/>
        <v>0</v>
      </c>
    </row>
    <row r="19" spans="1:19" hidden="1">
      <c r="A19" s="97"/>
      <c r="B19" s="32"/>
      <c r="C19" s="33"/>
      <c r="D19" s="33"/>
      <c r="E19" s="33"/>
      <c r="F19" s="33"/>
      <c r="G19" s="33"/>
      <c r="H19" s="12"/>
      <c r="I19" s="34">
        <f t="shared" si="0"/>
        <v>0</v>
      </c>
      <c r="K19" s="33"/>
      <c r="L19" s="33"/>
      <c r="M19" s="33"/>
      <c r="N19" s="33"/>
      <c r="O19" s="33"/>
      <c r="Q19" s="12"/>
      <c r="R19" s="19">
        <f t="shared" si="1"/>
        <v>0</v>
      </c>
    </row>
    <row r="20" spans="1:19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9" hidden="1">
      <c r="A21" s="97"/>
      <c r="B21" s="3"/>
      <c r="C21" s="25"/>
      <c r="D21" s="25"/>
      <c r="E21" s="25"/>
      <c r="F21" s="25"/>
      <c r="G21" s="25"/>
      <c r="H21" s="15"/>
      <c r="I21" s="16">
        <f t="shared" si="0"/>
        <v>0</v>
      </c>
      <c r="K21" s="25" t="e">
        <f>C21*#REF!</f>
        <v>#REF!</v>
      </c>
      <c r="L21" s="25"/>
      <c r="M21" s="25"/>
      <c r="N21" s="25"/>
      <c r="O21" s="25"/>
      <c r="Q21" s="15"/>
      <c r="R21" s="12" t="e">
        <f t="shared" si="1"/>
        <v>#REF!</v>
      </c>
    </row>
    <row r="22" spans="1:19">
      <c r="A22" s="96" t="s">
        <v>11</v>
      </c>
      <c r="B22" s="96"/>
      <c r="C22" s="21">
        <f>C6+C12+C17</f>
        <v>480</v>
      </c>
      <c r="D22" s="21">
        <f>D6+D12+D17+D18</f>
        <v>19.670000000000002</v>
      </c>
      <c r="E22" s="21">
        <f>E6+E12+E17+E18</f>
        <v>23.48</v>
      </c>
      <c r="F22" s="21">
        <f>F6+F12+F17+F18</f>
        <v>75.62</v>
      </c>
      <c r="G22" s="21">
        <f>G6+G12+G17+G18</f>
        <v>623.16999999999996</v>
      </c>
      <c r="H22" s="13"/>
      <c r="I22" s="22" t="e">
        <f>I6+I16+#REF!+I19</f>
        <v>#REF!</v>
      </c>
      <c r="K22" s="21" t="e">
        <f>K6+K16+#REF!+K19</f>
        <v>#REF!</v>
      </c>
      <c r="L22" s="21">
        <f>SUM(L6:L21)</f>
        <v>3.0888</v>
      </c>
      <c r="M22" s="21">
        <f t="shared" ref="M22:O22" si="2">SUM(M6:M21)</f>
        <v>4.7520000000000007</v>
      </c>
      <c r="N22" s="21">
        <f t="shared" si="2"/>
        <v>12.2188</v>
      </c>
      <c r="O22" s="21">
        <f t="shared" si="2"/>
        <v>111.00320000000001</v>
      </c>
      <c r="Q22" s="13"/>
      <c r="R22" s="22" t="e">
        <f>R6+R16+#REF!+R19</f>
        <v>#REF!</v>
      </c>
    </row>
    <row r="23" spans="1:19" ht="30">
      <c r="A23" s="5" t="s">
        <v>12</v>
      </c>
      <c r="B23" s="68" t="s">
        <v>200</v>
      </c>
      <c r="C23" s="88">
        <v>200</v>
      </c>
      <c r="D23" s="88">
        <v>3</v>
      </c>
      <c r="E23" s="88"/>
      <c r="F23" s="88">
        <v>44.8</v>
      </c>
      <c r="G23" s="88">
        <v>182</v>
      </c>
      <c r="H23" s="15">
        <v>41</v>
      </c>
      <c r="I23" s="12">
        <f t="shared" ref="I23" si="3">H23/1000*C23</f>
        <v>8.2000000000000011</v>
      </c>
      <c r="K23" s="33">
        <v>160</v>
      </c>
      <c r="L23" s="33">
        <f>D23*P23</f>
        <v>2.4000000000000004</v>
      </c>
      <c r="M23" s="33">
        <f>E23*P23</f>
        <v>0</v>
      </c>
      <c r="N23" s="33">
        <f>F23*P23</f>
        <v>35.839999999999996</v>
      </c>
      <c r="O23" s="33">
        <f>G23*P23</f>
        <v>145.6</v>
      </c>
      <c r="P23">
        <f>K23/C23</f>
        <v>0.8</v>
      </c>
      <c r="Q23" s="15">
        <v>41</v>
      </c>
      <c r="R23" s="12">
        <f t="shared" si="1"/>
        <v>6.5600000000000005</v>
      </c>
    </row>
    <row r="24" spans="1:19">
      <c r="A24" s="96" t="s">
        <v>11</v>
      </c>
      <c r="B24" s="96"/>
      <c r="C24" s="26">
        <f>C23</f>
        <v>200</v>
      </c>
      <c r="D24" s="26">
        <f>D23</f>
        <v>3</v>
      </c>
      <c r="E24" s="26">
        <f t="shared" ref="E24:G24" si="4">E23</f>
        <v>0</v>
      </c>
      <c r="F24" s="26">
        <f t="shared" si="4"/>
        <v>44.8</v>
      </c>
      <c r="G24" s="26">
        <f t="shared" si="4"/>
        <v>182</v>
      </c>
      <c r="H24" s="12"/>
      <c r="I24" s="22">
        <f>SUM(I23)</f>
        <v>8.2000000000000011</v>
      </c>
      <c r="K24" s="26">
        <v>150</v>
      </c>
      <c r="L24" s="26">
        <f>L23</f>
        <v>2.4000000000000004</v>
      </c>
      <c r="M24" s="26">
        <f t="shared" ref="M24:O24" si="5">M23</f>
        <v>0</v>
      </c>
      <c r="N24" s="26">
        <f t="shared" si="5"/>
        <v>35.839999999999996</v>
      </c>
      <c r="O24" s="26">
        <f t="shared" si="5"/>
        <v>145.6</v>
      </c>
      <c r="Q24" s="12"/>
      <c r="R24" s="22">
        <f>SUM(R23)</f>
        <v>6.5600000000000005</v>
      </c>
    </row>
    <row r="25" spans="1:19" ht="45">
      <c r="A25" s="98" t="s">
        <v>24</v>
      </c>
      <c r="B25" s="70" t="s">
        <v>110</v>
      </c>
      <c r="C25" s="73">
        <v>60</v>
      </c>
      <c r="D25" s="73">
        <v>15.95</v>
      </c>
      <c r="E25" s="73">
        <v>3.12</v>
      </c>
      <c r="F25" s="73">
        <v>6.05</v>
      </c>
      <c r="G25" s="73">
        <v>53.93</v>
      </c>
      <c r="H25" s="12"/>
      <c r="I25" s="19" t="e">
        <f>I26+I27+#REF!+#REF!+#REF!</f>
        <v>#REF!</v>
      </c>
      <c r="K25" s="33">
        <v>50</v>
      </c>
      <c r="L25" s="33">
        <f>D25*P25</f>
        <v>13.291666666666666</v>
      </c>
      <c r="M25" s="33">
        <f>E25*P25</f>
        <v>2.6</v>
      </c>
      <c r="N25" s="33">
        <f>F25*P25</f>
        <v>5.041666666666667</v>
      </c>
      <c r="O25" s="33">
        <f>G25*P25</f>
        <v>44.94166666666667</v>
      </c>
      <c r="P25">
        <f>K25/C25</f>
        <v>0.83333333333333337</v>
      </c>
      <c r="Q25" s="12"/>
      <c r="R25" s="19" t="e">
        <f>R26+R27+#REF!+#REF!+#REF!</f>
        <v>#REF!</v>
      </c>
    </row>
    <row r="26" spans="1:19">
      <c r="A26" s="99"/>
      <c r="B26" s="6" t="s">
        <v>46</v>
      </c>
      <c r="C26" s="25">
        <f>93/100*C25</f>
        <v>55.800000000000004</v>
      </c>
      <c r="D26" s="25">
        <v>0.95</v>
      </c>
      <c r="E26" s="25"/>
      <c r="F26" s="25">
        <v>6.03</v>
      </c>
      <c r="G26" s="25">
        <v>26.78</v>
      </c>
      <c r="H26" s="12">
        <v>52</v>
      </c>
      <c r="I26" s="12">
        <f t="shared" ref="I26:I27" si="6">H26/1000*C26</f>
        <v>2.9016000000000002</v>
      </c>
      <c r="K26" s="25">
        <f>C26*P25</f>
        <v>46.500000000000007</v>
      </c>
      <c r="L26" s="25"/>
      <c r="M26" s="25"/>
      <c r="N26" s="25"/>
      <c r="O26" s="25"/>
      <c r="Q26" s="12">
        <v>52</v>
      </c>
      <c r="R26" s="12">
        <f t="shared" si="1"/>
        <v>2.4180000000000001</v>
      </c>
    </row>
    <row r="27" spans="1:19">
      <c r="A27" s="99"/>
      <c r="B27" s="6" t="s">
        <v>38</v>
      </c>
      <c r="C27" s="25">
        <f>25/100*C25</f>
        <v>15</v>
      </c>
      <c r="D27" s="25">
        <v>15</v>
      </c>
      <c r="E27" s="25">
        <v>0.12</v>
      </c>
      <c r="F27" s="25">
        <v>0.02</v>
      </c>
      <c r="G27" s="25">
        <v>0.21</v>
      </c>
      <c r="H27" s="12">
        <v>61</v>
      </c>
      <c r="I27" s="12">
        <f t="shared" si="6"/>
        <v>0.91500000000000004</v>
      </c>
      <c r="K27" s="25">
        <f>C27*P25</f>
        <v>12.5</v>
      </c>
      <c r="L27" s="25"/>
      <c r="M27" s="25"/>
      <c r="N27" s="25"/>
      <c r="O27" s="25"/>
      <c r="Q27" s="12">
        <v>61</v>
      </c>
      <c r="R27" s="12">
        <f t="shared" si="1"/>
        <v>0.76249999999999996</v>
      </c>
      <c r="S27">
        <v>1.65</v>
      </c>
    </row>
    <row r="28" spans="1:19">
      <c r="A28" s="99"/>
      <c r="B28" s="6" t="s">
        <v>13</v>
      </c>
      <c r="C28" s="25">
        <v>3</v>
      </c>
      <c r="D28" s="25"/>
      <c r="E28" s="25">
        <v>3</v>
      </c>
      <c r="F28" s="25"/>
      <c r="G28" s="25">
        <v>26.94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9" ht="45">
      <c r="A29" s="99"/>
      <c r="B29" s="69" t="s">
        <v>226</v>
      </c>
      <c r="C29" s="26">
        <v>250</v>
      </c>
      <c r="D29" s="26">
        <v>15.68</v>
      </c>
      <c r="E29" s="26">
        <v>10.95</v>
      </c>
      <c r="F29" s="26">
        <v>20.57</v>
      </c>
      <c r="G29" s="26">
        <v>238.62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9">
      <c r="A30" s="99"/>
      <c r="B30" s="6" t="s">
        <v>18</v>
      </c>
      <c r="C30" s="25">
        <v>70</v>
      </c>
      <c r="D30" s="25">
        <v>13.52</v>
      </c>
      <c r="E30" s="25">
        <v>7.84</v>
      </c>
      <c r="F30" s="25">
        <v>0.05</v>
      </c>
      <c r="G30" s="25">
        <v>124.85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9">
      <c r="A31" s="99"/>
      <c r="B31" s="6" t="s">
        <v>30</v>
      </c>
      <c r="C31" s="25">
        <v>100</v>
      </c>
      <c r="D31" s="25">
        <v>2</v>
      </c>
      <c r="E31" s="25">
        <v>0.1</v>
      </c>
      <c r="F31" s="25">
        <v>19.7</v>
      </c>
      <c r="G31" s="25">
        <v>83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9">
      <c r="A32" s="99"/>
      <c r="B32" s="6" t="s">
        <v>16</v>
      </c>
      <c r="C32" s="25">
        <v>5</v>
      </c>
      <c r="D32" s="25">
        <v>0.09</v>
      </c>
      <c r="E32" s="25">
        <v>0</v>
      </c>
      <c r="F32" s="25">
        <v>0.47</v>
      </c>
      <c r="G32" s="25">
        <v>2.15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13</v>
      </c>
      <c r="C33" s="25">
        <v>3</v>
      </c>
      <c r="D33" s="25">
        <v>0</v>
      </c>
      <c r="E33" s="25">
        <v>3</v>
      </c>
      <c r="F33" s="25">
        <v>0</v>
      </c>
      <c r="G33" s="25">
        <v>26.97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>
      <c r="A34" s="99"/>
      <c r="B34" s="6" t="s">
        <v>15</v>
      </c>
      <c r="C34" s="25">
        <v>5</v>
      </c>
      <c r="D34" s="25">
        <v>7.0000000000000007E-2</v>
      </c>
      <c r="E34" s="25">
        <v>0.01</v>
      </c>
      <c r="F34" s="25">
        <v>0.35</v>
      </c>
      <c r="G34" s="25">
        <v>1.65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/>
      <c r="C35" s="25"/>
      <c r="D35" s="25"/>
      <c r="E35" s="25"/>
      <c r="F35" s="25"/>
      <c r="G35" s="25"/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9" t="s">
        <v>225</v>
      </c>
      <c r="C36" s="26">
        <v>125</v>
      </c>
      <c r="D36" s="26">
        <v>3.61</v>
      </c>
      <c r="E36" s="26">
        <v>4.1900000000000004</v>
      </c>
      <c r="F36" s="26">
        <v>33.26</v>
      </c>
      <c r="G36" s="26">
        <v>189.19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6" t="s">
        <v>143</v>
      </c>
      <c r="C37" s="25">
        <v>40</v>
      </c>
      <c r="D37" s="25">
        <v>3.24</v>
      </c>
      <c r="E37" s="25">
        <v>0.16</v>
      </c>
      <c r="F37" s="25">
        <v>31.24</v>
      </c>
      <c r="G37" s="25">
        <v>139.47999999999999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16</v>
      </c>
      <c r="C38" s="25">
        <v>10</v>
      </c>
      <c r="D38" s="25">
        <v>0.17</v>
      </c>
      <c r="E38" s="25">
        <v>0.01</v>
      </c>
      <c r="F38" s="25">
        <v>0.95</v>
      </c>
      <c r="G38" s="25">
        <v>8.6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201</v>
      </c>
      <c r="C39" s="25">
        <v>15</v>
      </c>
      <c r="D39" s="25">
        <v>0.2</v>
      </c>
      <c r="E39" s="25">
        <v>0.02</v>
      </c>
      <c r="F39" s="25">
        <v>1.07</v>
      </c>
      <c r="G39" s="25">
        <v>5.18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6" t="s">
        <v>13</v>
      </c>
      <c r="C40" s="25">
        <v>4</v>
      </c>
      <c r="D40" s="25"/>
      <c r="E40" s="25">
        <v>4</v>
      </c>
      <c r="F40" s="25"/>
      <c r="G40" s="25">
        <v>35.93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 ht="30">
      <c r="A41" s="99"/>
      <c r="B41" s="76" t="s">
        <v>202</v>
      </c>
      <c r="C41" s="26">
        <v>75</v>
      </c>
      <c r="D41" s="26">
        <v>21.53</v>
      </c>
      <c r="E41" s="26">
        <v>7.72</v>
      </c>
      <c r="F41" s="26">
        <v>5.99</v>
      </c>
      <c r="G41" s="26">
        <v>177.73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>
      <c r="A42" s="99"/>
      <c r="B42" s="6" t="s">
        <v>157</v>
      </c>
      <c r="C42" s="25">
        <v>110</v>
      </c>
      <c r="D42" s="25">
        <v>17.5</v>
      </c>
      <c r="E42" s="25">
        <v>0.6</v>
      </c>
      <c r="F42" s="25">
        <v>0</v>
      </c>
      <c r="G42" s="25">
        <v>75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158</v>
      </c>
      <c r="C43" s="25">
        <v>10</v>
      </c>
      <c r="D43" s="25">
        <v>0.77</v>
      </c>
      <c r="E43" s="25">
        <v>0.24</v>
      </c>
      <c r="F43" s="25">
        <v>5.34</v>
      </c>
      <c r="G43" s="25">
        <v>25.4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9"/>
      <c r="B44" s="6" t="s">
        <v>148</v>
      </c>
      <c r="C44" s="25">
        <v>0.25</v>
      </c>
      <c r="D44" s="25">
        <v>3.17</v>
      </c>
      <c r="E44" s="25">
        <v>2.88</v>
      </c>
      <c r="F44" s="25">
        <v>0.18</v>
      </c>
      <c r="G44" s="25">
        <v>39.25</v>
      </c>
      <c r="H44" s="12"/>
      <c r="I44" s="12"/>
      <c r="K44" s="25"/>
      <c r="L44" s="25"/>
      <c r="M44" s="25"/>
      <c r="N44" s="25"/>
      <c r="O44" s="25"/>
      <c r="Q44" s="12"/>
      <c r="R44" s="12"/>
    </row>
    <row r="45" spans="1:18">
      <c r="A45" s="99"/>
      <c r="B45" s="6" t="s">
        <v>13</v>
      </c>
      <c r="C45" s="25">
        <v>4</v>
      </c>
      <c r="D45" s="25"/>
      <c r="E45" s="25">
        <v>4</v>
      </c>
      <c r="F45" s="25"/>
      <c r="G45" s="25">
        <v>35.93</v>
      </c>
      <c r="H45" s="12"/>
      <c r="I45" s="12"/>
      <c r="K45" s="25"/>
      <c r="L45" s="25"/>
      <c r="M45" s="25"/>
      <c r="N45" s="25"/>
      <c r="O45" s="25"/>
      <c r="Q45" s="12"/>
      <c r="R45" s="12"/>
    </row>
    <row r="46" spans="1:18">
      <c r="A46" s="99"/>
      <c r="B46" s="6" t="s">
        <v>16</v>
      </c>
      <c r="C46" s="25">
        <v>5</v>
      </c>
      <c r="D46" s="25">
        <v>0.09</v>
      </c>
      <c r="E46" s="25">
        <v>0</v>
      </c>
      <c r="F46" s="25">
        <v>0.47</v>
      </c>
      <c r="G46" s="25">
        <v>2.15</v>
      </c>
      <c r="H46" s="12"/>
      <c r="I46" s="12"/>
      <c r="K46" s="25"/>
      <c r="L46" s="25"/>
      <c r="M46" s="25"/>
      <c r="N46" s="25"/>
      <c r="O46" s="25"/>
      <c r="Q46" s="12"/>
      <c r="R46" s="12"/>
    </row>
    <row r="47" spans="1:18" ht="30">
      <c r="A47" s="99"/>
      <c r="B47" s="70" t="s">
        <v>145</v>
      </c>
      <c r="C47" s="73">
        <v>170</v>
      </c>
      <c r="D47" s="73">
        <v>0.36</v>
      </c>
      <c r="E47" s="73" t="s">
        <v>34</v>
      </c>
      <c r="F47" s="73">
        <v>14.58</v>
      </c>
      <c r="G47" s="73">
        <v>58.84</v>
      </c>
      <c r="H47" s="12"/>
      <c r="I47" s="12"/>
      <c r="K47" s="25"/>
      <c r="L47" s="25"/>
      <c r="M47" s="25"/>
      <c r="N47" s="25"/>
      <c r="O47" s="25"/>
      <c r="Q47" s="12"/>
      <c r="R47" s="12"/>
    </row>
    <row r="48" spans="1:18">
      <c r="A48" s="99"/>
      <c r="B48" s="6" t="s">
        <v>40</v>
      </c>
      <c r="C48" s="25">
        <v>7</v>
      </c>
      <c r="D48" s="25">
        <v>0.36</v>
      </c>
      <c r="E48" s="25"/>
      <c r="F48" s="25">
        <v>4.6100000000000003</v>
      </c>
      <c r="G48" s="25">
        <v>19.04</v>
      </c>
      <c r="H48" s="12"/>
      <c r="I48" s="12"/>
      <c r="K48" s="25"/>
      <c r="L48" s="25"/>
      <c r="M48" s="25"/>
      <c r="N48" s="25"/>
      <c r="O48" s="25"/>
      <c r="Q48" s="12"/>
      <c r="R48" s="12"/>
    </row>
    <row r="49" spans="1:18">
      <c r="A49" s="99"/>
      <c r="B49" s="6" t="s">
        <v>23</v>
      </c>
      <c r="C49" s="25">
        <v>10</v>
      </c>
      <c r="D49" s="25"/>
      <c r="E49" s="25"/>
      <c r="F49" s="25">
        <v>9.9700000000000006</v>
      </c>
      <c r="G49" s="25">
        <v>39.799999999999997</v>
      </c>
      <c r="H49" s="12"/>
      <c r="I49" s="12"/>
      <c r="K49" s="25"/>
      <c r="L49" s="25"/>
      <c r="M49" s="25"/>
      <c r="N49" s="25"/>
      <c r="O49" s="25"/>
      <c r="Q49" s="12"/>
      <c r="R49" s="12"/>
    </row>
    <row r="50" spans="1:18">
      <c r="A50" s="99"/>
      <c r="B50" s="6" t="s">
        <v>22</v>
      </c>
      <c r="C50" s="25">
        <v>170</v>
      </c>
      <c r="D50" s="25"/>
      <c r="E50" s="25"/>
      <c r="F50" s="25"/>
      <c r="G50" s="25"/>
      <c r="H50" s="12"/>
      <c r="I50" s="12"/>
      <c r="K50" s="25"/>
      <c r="L50" s="25"/>
      <c r="M50" s="25"/>
      <c r="N50" s="25"/>
      <c r="O50" s="25"/>
      <c r="Q50" s="12"/>
      <c r="R50" s="12"/>
    </row>
    <row r="51" spans="1:18" ht="30">
      <c r="A51" s="99"/>
      <c r="B51" s="75" t="s">
        <v>102</v>
      </c>
      <c r="C51" s="73">
        <v>40</v>
      </c>
      <c r="D51" s="73">
        <v>2.64</v>
      </c>
      <c r="E51" s="73">
        <v>0.48</v>
      </c>
      <c r="F51" s="73">
        <v>13.36</v>
      </c>
      <c r="G51" s="73">
        <v>69.599999999999994</v>
      </c>
      <c r="H51" s="12"/>
      <c r="I51" s="12"/>
      <c r="K51" s="25"/>
      <c r="L51" s="25"/>
      <c r="M51" s="25"/>
      <c r="N51" s="25"/>
      <c r="O51" s="25"/>
      <c r="Q51" s="12"/>
      <c r="R51" s="12"/>
    </row>
    <row r="52" spans="1:18">
      <c r="A52" s="96" t="s">
        <v>11</v>
      </c>
      <c r="B52" s="96"/>
      <c r="C52" s="27">
        <f>C25+C29+C36+C41+C47+C51</f>
        <v>720</v>
      </c>
      <c r="D52" s="27">
        <f>D25+D29+D36+D41+D47+D51</f>
        <v>59.77</v>
      </c>
      <c r="E52" s="27">
        <f>E25+E29+E36+E41+E51</f>
        <v>26.46</v>
      </c>
      <c r="F52" s="27">
        <f>F25+F29+F36+F41+F47+F51</f>
        <v>93.809999999999988</v>
      </c>
      <c r="G52" s="27">
        <f>G25+G29+G36+G41+G47+G51</f>
        <v>787.91000000000008</v>
      </c>
      <c r="H52" s="12"/>
      <c r="I52" s="21" t="e">
        <f>#REF!+#REF!+#REF!+#REF!+I25</f>
        <v>#REF!</v>
      </c>
      <c r="K52" s="27" t="e">
        <f>K25+#REF!+#REF!+#REF!+#REF!</f>
        <v>#REF!</v>
      </c>
      <c r="L52" s="27">
        <f>SUM(L25:L51)</f>
        <v>13.291666666666666</v>
      </c>
      <c r="M52" s="27">
        <f>SUM(M25:M51)</f>
        <v>2.6</v>
      </c>
      <c r="N52" s="27">
        <f>SUM(N25:N51)</f>
        <v>5.041666666666667</v>
      </c>
      <c r="O52" s="27" t="e">
        <f>O25+#REF!+#REF!+#REF!</f>
        <v>#REF!</v>
      </c>
      <c r="Q52" s="12"/>
      <c r="R52" s="21" t="e">
        <f>#REF!+#REF!+#REF!+#REF!+R25</f>
        <v>#REF!</v>
      </c>
    </row>
    <row r="53" spans="1:18" ht="45">
      <c r="A53" s="98" t="s">
        <v>28</v>
      </c>
      <c r="B53" s="74" t="s">
        <v>198</v>
      </c>
      <c r="C53" s="67">
        <v>170</v>
      </c>
      <c r="D53" s="67">
        <v>10.46</v>
      </c>
      <c r="E53" s="67">
        <v>10.65</v>
      </c>
      <c r="F53" s="67">
        <v>69.69</v>
      </c>
      <c r="G53" s="67">
        <v>417.82</v>
      </c>
      <c r="H53" s="12"/>
      <c r="I53" s="18" t="e">
        <f>I54+I60+I61+I62+#REF!</f>
        <v>#REF!</v>
      </c>
      <c r="K53" s="33">
        <v>98</v>
      </c>
      <c r="L53" s="33">
        <f>D53*P53</f>
        <v>6.0298823529411765</v>
      </c>
      <c r="M53" s="33">
        <f>E53*P53</f>
        <v>6.1394117647058817</v>
      </c>
      <c r="N53" s="33">
        <f>F53*P53</f>
        <v>40.174235294117643</v>
      </c>
      <c r="O53" s="33">
        <f>G53*P53</f>
        <v>240.86094117647056</v>
      </c>
      <c r="P53">
        <f>K53/C53</f>
        <v>0.57647058823529407</v>
      </c>
      <c r="Q53" s="12"/>
      <c r="R53" s="18" t="e">
        <f>R54+R60+R61+R62+#REF!</f>
        <v>#REF!</v>
      </c>
    </row>
    <row r="54" spans="1:18">
      <c r="A54" s="99"/>
      <c r="B54" s="6" t="s">
        <v>25</v>
      </c>
      <c r="C54" s="25">
        <v>40</v>
      </c>
      <c r="D54" s="25">
        <v>4.5199999999999996</v>
      </c>
      <c r="E54" s="25">
        <v>0.28000000000000003</v>
      </c>
      <c r="F54" s="25">
        <v>29.32</v>
      </c>
      <c r="G54" s="25">
        <v>130.4</v>
      </c>
      <c r="H54" s="12">
        <v>24</v>
      </c>
      <c r="I54" s="16">
        <f t="shared" ref="I54:I68" si="7">H54/1000*C54</f>
        <v>0.96</v>
      </c>
      <c r="K54" s="25">
        <f>C54*P53</f>
        <v>23.058823529411761</v>
      </c>
      <c r="L54" s="25"/>
      <c r="M54" s="25"/>
      <c r="N54" s="25"/>
      <c r="O54" s="25"/>
      <c r="Q54" s="12">
        <v>24</v>
      </c>
      <c r="R54" s="12">
        <f t="shared" si="1"/>
        <v>0.55341176470588227</v>
      </c>
    </row>
    <row r="55" spans="1:18">
      <c r="A55" s="99"/>
      <c r="B55" s="6" t="s">
        <v>26</v>
      </c>
      <c r="C55" s="25">
        <v>150</v>
      </c>
      <c r="D55" s="25">
        <v>3</v>
      </c>
      <c r="E55" s="25">
        <v>4.5</v>
      </c>
      <c r="F55" s="25">
        <v>6</v>
      </c>
      <c r="G55" s="25">
        <v>88.5</v>
      </c>
      <c r="H55" s="12"/>
      <c r="I55" s="16"/>
      <c r="K55" s="25"/>
      <c r="L55" s="25"/>
      <c r="M55" s="25"/>
      <c r="N55" s="25"/>
      <c r="O55" s="25"/>
      <c r="Q55" s="12"/>
      <c r="R55" s="12"/>
    </row>
    <row r="56" spans="1:18">
      <c r="A56" s="99"/>
      <c r="B56" s="6" t="s">
        <v>23</v>
      </c>
      <c r="C56" s="25">
        <v>12</v>
      </c>
      <c r="D56" s="25">
        <v>0.04</v>
      </c>
      <c r="E56" s="25">
        <v>0</v>
      </c>
      <c r="F56" s="25">
        <v>11.94</v>
      </c>
      <c r="G56" s="25">
        <v>44.88</v>
      </c>
      <c r="H56" s="12"/>
      <c r="I56" s="16"/>
      <c r="K56" s="25"/>
      <c r="L56" s="25"/>
      <c r="M56" s="25"/>
      <c r="N56" s="25"/>
      <c r="O56" s="25"/>
      <c r="Q56" s="12"/>
      <c r="R56" s="12"/>
    </row>
    <row r="57" spans="1:18">
      <c r="A57" s="99"/>
      <c r="B57" s="6" t="s">
        <v>9</v>
      </c>
      <c r="C57" s="25">
        <v>3</v>
      </c>
      <c r="D57" s="25">
        <v>0.02</v>
      </c>
      <c r="E57" s="25">
        <v>2.4700000000000002</v>
      </c>
      <c r="F57" s="25">
        <v>0.03</v>
      </c>
      <c r="G57" s="25">
        <v>22.44</v>
      </c>
      <c r="H57" s="12"/>
      <c r="I57" s="16"/>
      <c r="K57" s="25"/>
      <c r="L57" s="25"/>
      <c r="M57" s="25"/>
      <c r="N57" s="25"/>
      <c r="O57" s="25"/>
      <c r="Q57" s="12"/>
      <c r="R57" s="12"/>
    </row>
    <row r="58" spans="1:18">
      <c r="A58" s="99"/>
      <c r="B58" s="6" t="s">
        <v>136</v>
      </c>
      <c r="C58" s="25">
        <v>40</v>
      </c>
      <c r="D58" s="25">
        <v>2.88</v>
      </c>
      <c r="E58" s="25">
        <v>3.4</v>
      </c>
      <c r="F58" s="25">
        <v>22.4</v>
      </c>
      <c r="G58" s="25">
        <v>131.6</v>
      </c>
      <c r="H58" s="12"/>
      <c r="I58" s="16"/>
      <c r="K58" s="25"/>
      <c r="L58" s="25"/>
      <c r="M58" s="25"/>
      <c r="N58" s="25"/>
      <c r="O58" s="25"/>
      <c r="Q58" s="12"/>
      <c r="R58" s="12"/>
    </row>
    <row r="59" spans="1:18">
      <c r="A59" s="99"/>
      <c r="B59" s="69" t="s">
        <v>133</v>
      </c>
      <c r="C59" s="73">
        <v>170</v>
      </c>
      <c r="D59" s="73">
        <v>1.5</v>
      </c>
      <c r="E59" s="73">
        <v>1.3</v>
      </c>
      <c r="F59" s="73">
        <v>9.9700000000000006</v>
      </c>
      <c r="G59" s="73">
        <v>39.799999999999997</v>
      </c>
      <c r="H59" s="12"/>
      <c r="I59" s="16"/>
      <c r="K59" s="25"/>
      <c r="L59" s="25"/>
      <c r="M59" s="25"/>
      <c r="N59" s="25"/>
      <c r="O59" s="25"/>
      <c r="Q59" s="12"/>
      <c r="R59" s="12"/>
    </row>
    <row r="60" spans="1:18">
      <c r="A60" s="99"/>
      <c r="B60" s="6" t="s">
        <v>37</v>
      </c>
      <c r="C60" s="25">
        <v>1</v>
      </c>
      <c r="D60" s="25"/>
      <c r="E60" s="25"/>
      <c r="F60" s="25"/>
      <c r="G60" s="25"/>
      <c r="H60" s="12">
        <v>37</v>
      </c>
      <c r="I60" s="16">
        <f t="shared" si="7"/>
        <v>3.6999999999999998E-2</v>
      </c>
      <c r="K60" s="25">
        <f>C60*P53</f>
        <v>0.57647058823529407</v>
      </c>
      <c r="L60" s="25"/>
      <c r="M60" s="25"/>
      <c r="N60" s="25"/>
      <c r="O60" s="25"/>
      <c r="Q60" s="12">
        <v>37</v>
      </c>
      <c r="R60" s="12">
        <f t="shared" si="1"/>
        <v>2.1329411764705878E-2</v>
      </c>
    </row>
    <row r="61" spans="1:18">
      <c r="A61" s="99"/>
      <c r="B61" s="6" t="s">
        <v>23</v>
      </c>
      <c r="C61" s="25">
        <v>10</v>
      </c>
      <c r="D61" s="25"/>
      <c r="E61" s="25"/>
      <c r="F61" s="25">
        <v>9.9700000000000006</v>
      </c>
      <c r="G61" s="25">
        <v>39.799999999999997</v>
      </c>
      <c r="H61" s="12">
        <v>432</v>
      </c>
      <c r="I61" s="16">
        <f t="shared" si="7"/>
        <v>4.32</v>
      </c>
      <c r="K61" s="25">
        <f>C61*P53</f>
        <v>5.7647058823529402</v>
      </c>
      <c r="L61" s="25"/>
      <c r="M61" s="25"/>
      <c r="N61" s="25"/>
      <c r="O61" s="25"/>
      <c r="Q61" s="12">
        <v>432</v>
      </c>
      <c r="R61" s="12">
        <f t="shared" si="1"/>
        <v>2.4903529411764702</v>
      </c>
    </row>
    <row r="62" spans="1:18">
      <c r="A62" s="99"/>
      <c r="B62" s="6" t="s">
        <v>22</v>
      </c>
      <c r="C62" s="25">
        <v>170</v>
      </c>
      <c r="D62" s="25"/>
      <c r="E62" s="25"/>
      <c r="F62" s="25"/>
      <c r="G62" s="25"/>
      <c r="H62" s="12">
        <v>234</v>
      </c>
      <c r="I62" s="16">
        <f t="shared" si="7"/>
        <v>39.78</v>
      </c>
      <c r="K62" s="25">
        <f>C62*P53</f>
        <v>97.999999999999986</v>
      </c>
      <c r="L62" s="25"/>
      <c r="M62" s="25"/>
      <c r="N62" s="25"/>
      <c r="O62" s="25"/>
      <c r="Q62" s="12">
        <v>234</v>
      </c>
      <c r="R62" s="12">
        <f t="shared" si="1"/>
        <v>22.931999999999999</v>
      </c>
    </row>
    <row r="63" spans="1:18" ht="30">
      <c r="A63" s="99"/>
      <c r="B63" s="78" t="s">
        <v>105</v>
      </c>
      <c r="C63" s="66">
        <v>40</v>
      </c>
      <c r="D63" s="66">
        <f>7.5/100*C63</f>
        <v>3</v>
      </c>
      <c r="E63" s="66">
        <f>2.9/100*C63</f>
        <v>1.1599999999999999</v>
      </c>
      <c r="F63" s="66">
        <f>51.4/100*C63</f>
        <v>20.560000000000002</v>
      </c>
      <c r="G63" s="66">
        <f>262/100*C63</f>
        <v>104.80000000000001</v>
      </c>
      <c r="H63" s="12">
        <v>60</v>
      </c>
      <c r="I63" s="16">
        <f t="shared" si="7"/>
        <v>2.4</v>
      </c>
      <c r="K63" s="25">
        <f>C63*P53</f>
        <v>23.058823529411761</v>
      </c>
      <c r="L63" s="25"/>
      <c r="M63" s="25"/>
      <c r="N63" s="25"/>
      <c r="O63" s="25"/>
      <c r="Q63" s="12">
        <v>60</v>
      </c>
      <c r="R63" s="12"/>
    </row>
    <row r="64" spans="1:18" hidden="1">
      <c r="A64" s="99"/>
      <c r="B64" s="6"/>
      <c r="C64" s="25"/>
      <c r="D64" s="25"/>
      <c r="E64" s="25"/>
      <c r="F64" s="25"/>
      <c r="G64" s="25"/>
      <c r="H64" s="12"/>
      <c r="I64" s="12">
        <f t="shared" si="7"/>
        <v>0</v>
      </c>
      <c r="K64" s="25" t="e">
        <f>C64*#REF!</f>
        <v>#REF!</v>
      </c>
      <c r="L64" s="25"/>
      <c r="M64" s="25"/>
      <c r="N64" s="25"/>
      <c r="O64" s="25"/>
      <c r="Q64" s="12"/>
      <c r="R64" s="12" t="e">
        <f t="shared" si="1"/>
        <v>#REF!</v>
      </c>
    </row>
    <row r="65" spans="1:18" hidden="1">
      <c r="A65" s="99"/>
      <c r="B65" s="6"/>
      <c r="C65" s="25"/>
      <c r="D65" s="25"/>
      <c r="E65" s="25"/>
      <c r="F65" s="25"/>
      <c r="G65" s="25"/>
      <c r="H65" s="12"/>
      <c r="I65" s="12">
        <f t="shared" si="7"/>
        <v>0</v>
      </c>
      <c r="K65" s="25" t="e">
        <f>C65*#REF!</f>
        <v>#REF!</v>
      </c>
      <c r="L65" s="25"/>
      <c r="M65" s="25"/>
      <c r="N65" s="25"/>
      <c r="O65" s="25"/>
      <c r="Q65" s="12"/>
      <c r="R65" s="12" t="e">
        <f t="shared" si="1"/>
        <v>#REF!</v>
      </c>
    </row>
    <row r="66" spans="1:18" hidden="1">
      <c r="A66" s="99"/>
      <c r="B66" s="6"/>
      <c r="C66" s="25"/>
      <c r="D66" s="25"/>
      <c r="E66" s="25"/>
      <c r="F66" s="25"/>
      <c r="G66" s="25"/>
      <c r="H66" s="12"/>
      <c r="I66" s="12">
        <f t="shared" si="7"/>
        <v>0</v>
      </c>
      <c r="K66" s="25" t="e">
        <f>C66*#REF!</f>
        <v>#REF!</v>
      </c>
      <c r="L66" s="25"/>
      <c r="M66" s="25"/>
      <c r="N66" s="25"/>
      <c r="O66" s="25"/>
      <c r="Q66" s="12"/>
      <c r="R66" s="12" t="e">
        <f t="shared" si="1"/>
        <v>#REF!</v>
      </c>
    </row>
    <row r="67" spans="1:18" hidden="1">
      <c r="A67" s="99"/>
      <c r="B67" s="6"/>
      <c r="C67" s="25"/>
      <c r="D67" s="25"/>
      <c r="E67" s="25"/>
      <c r="F67" s="25"/>
      <c r="G67" s="25"/>
      <c r="H67" s="12"/>
      <c r="I67" s="12">
        <f t="shared" si="7"/>
        <v>0</v>
      </c>
      <c r="K67" s="25" t="e">
        <f>C67*#REF!</f>
        <v>#REF!</v>
      </c>
      <c r="L67" s="25"/>
      <c r="M67" s="25"/>
      <c r="N67" s="25"/>
      <c r="O67" s="25"/>
      <c r="Q67" s="12"/>
      <c r="R67" s="12" t="e">
        <f t="shared" si="1"/>
        <v>#REF!</v>
      </c>
    </row>
    <row r="68" spans="1:18" hidden="1">
      <c r="A68" s="99"/>
      <c r="B68" s="32"/>
      <c r="C68" s="33"/>
      <c r="D68" s="33"/>
      <c r="E68" s="33"/>
      <c r="F68" s="33"/>
      <c r="G68" s="33"/>
      <c r="H68" s="17"/>
      <c r="I68" s="18">
        <f t="shared" si="7"/>
        <v>0</v>
      </c>
      <c r="K68" s="33"/>
      <c r="L68" s="33"/>
      <c r="M68" s="33"/>
      <c r="N68" s="33"/>
      <c r="O68" s="33"/>
      <c r="Q68" s="17"/>
      <c r="R68" s="19">
        <f t="shared" si="1"/>
        <v>0</v>
      </c>
    </row>
    <row r="69" spans="1:18">
      <c r="A69" s="96" t="s">
        <v>11</v>
      </c>
      <c r="B69" s="96"/>
      <c r="C69" s="27">
        <f>C53+C59+C63</f>
        <v>380</v>
      </c>
      <c r="D69" s="27">
        <f>D53+D59+D63</f>
        <v>14.96</v>
      </c>
      <c r="E69" s="27">
        <f>E53+E59+E63</f>
        <v>13.110000000000001</v>
      </c>
      <c r="F69" s="27">
        <f>F53+F59+F63</f>
        <v>100.22</v>
      </c>
      <c r="G69" s="27">
        <f>G53+G59+G63</f>
        <v>562.42000000000007</v>
      </c>
      <c r="H69" s="12"/>
      <c r="I69" s="20" t="e">
        <f>I53+#REF!+I68</f>
        <v>#REF!</v>
      </c>
      <c r="K69" s="27" t="e">
        <f>K53+#REF!+K68</f>
        <v>#REF!</v>
      </c>
      <c r="L69" s="27">
        <f>SUM(L53:L68)</f>
        <v>6.0298823529411765</v>
      </c>
      <c r="M69" s="27">
        <f>SUM(M53:M68)</f>
        <v>6.1394117647058817</v>
      </c>
      <c r="N69" s="27">
        <f>SUM(N53:N68)</f>
        <v>40.174235294117643</v>
      </c>
      <c r="O69" s="27">
        <f>SUM(O53:O68)</f>
        <v>240.86094117647056</v>
      </c>
      <c r="Q69" s="12"/>
      <c r="R69" s="20" t="e">
        <f>R53+#REF!+R68</f>
        <v>#REF!</v>
      </c>
    </row>
    <row r="70" spans="1:18" ht="15.75" thickBot="1">
      <c r="A70" s="2"/>
      <c r="B70" s="2"/>
      <c r="C70" s="28"/>
      <c r="D70" s="28"/>
      <c r="E70" s="28"/>
      <c r="F70" s="28"/>
      <c r="G70" s="28"/>
      <c r="H70" s="12"/>
      <c r="I70" s="12"/>
      <c r="K70" s="28"/>
      <c r="L70" s="28"/>
      <c r="M70" s="28"/>
      <c r="N70" s="28"/>
      <c r="O70" s="28"/>
      <c r="Q70" s="12"/>
      <c r="R70" s="12"/>
    </row>
    <row r="71" spans="1:18" ht="15.75" thickBot="1">
      <c r="A71" s="96" t="s">
        <v>29</v>
      </c>
      <c r="B71" s="96"/>
      <c r="C71" s="27">
        <f>C22+C23+C52+C69</f>
        <v>1780</v>
      </c>
      <c r="D71" s="27">
        <f>D22+D24+D52+D69</f>
        <v>97.4</v>
      </c>
      <c r="E71" s="27">
        <f>E22+E24+E52+E69</f>
        <v>63.05</v>
      </c>
      <c r="F71" s="27">
        <f>F22+F24+F52+F69</f>
        <v>314.45</v>
      </c>
      <c r="G71" s="27">
        <f>G22+G24+G52+G69</f>
        <v>2155.5</v>
      </c>
      <c r="H71" s="12"/>
      <c r="I71" s="23" t="e">
        <f>I69+I52+I24+I22</f>
        <v>#REF!</v>
      </c>
      <c r="K71" s="27" t="e">
        <f>K22+K24+K52+K69</f>
        <v>#REF!</v>
      </c>
      <c r="L71" s="27">
        <f>L22+L24+L52+L69</f>
        <v>24.810349019607841</v>
      </c>
      <c r="M71" s="27">
        <f>M22+M24+M52+M69</f>
        <v>13.491411764705882</v>
      </c>
      <c r="N71" s="27">
        <f>N22+N24+N52+N69</f>
        <v>93.274701960784313</v>
      </c>
      <c r="O71" s="27" t="e">
        <f>O22+O24+O52+O69</f>
        <v>#REF!</v>
      </c>
      <c r="Q71" s="12"/>
      <c r="R71" s="23" t="e">
        <f>R69+R52+R24+R22</f>
        <v>#REF!</v>
      </c>
    </row>
    <row r="72" spans="1:18">
      <c r="A72" s="2"/>
      <c r="B72" s="2"/>
      <c r="C72" s="2"/>
      <c r="D72" s="2"/>
      <c r="E72" s="2"/>
      <c r="F72" s="2"/>
      <c r="G72" s="2"/>
      <c r="K72" s="2"/>
      <c r="L72" s="2"/>
      <c r="M72" s="2"/>
      <c r="N72" s="2"/>
      <c r="O72" s="2"/>
    </row>
    <row r="73" spans="1:18">
      <c r="A73" s="2"/>
      <c r="B73" s="2"/>
      <c r="C73" s="2"/>
      <c r="D73" s="2"/>
      <c r="E73" s="2"/>
      <c r="F73" s="2"/>
      <c r="G73" s="2"/>
      <c r="K73" s="2"/>
      <c r="L73" s="2"/>
      <c r="M73" s="2"/>
      <c r="N73" s="2"/>
      <c r="O73" s="2"/>
    </row>
    <row r="74" spans="1:18">
      <c r="A74" s="2"/>
      <c r="B74" s="2"/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/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8">
      <c r="A76" s="2"/>
      <c r="B76" s="2"/>
      <c r="C76" s="2" t="s">
        <v>94</v>
      </c>
      <c r="D76" s="2"/>
      <c r="E76" s="2"/>
      <c r="F76" s="2"/>
      <c r="G76" s="2"/>
      <c r="K76" s="2" t="s">
        <v>94</v>
      </c>
      <c r="L76" s="2"/>
      <c r="M76" s="2"/>
      <c r="N76" s="2"/>
      <c r="O76" s="2"/>
    </row>
    <row r="77" spans="1:18">
      <c r="A77" s="2"/>
      <c r="B77" s="2" t="s">
        <v>69</v>
      </c>
      <c r="C77" s="36" t="e">
        <f>C60+#REF!</f>
        <v>#REF!</v>
      </c>
      <c r="D77" s="2"/>
      <c r="E77" s="2"/>
      <c r="F77" s="2"/>
      <c r="G77" s="2"/>
      <c r="K77" s="36" t="e">
        <f>K60+#REF!</f>
        <v>#REF!</v>
      </c>
      <c r="L77" s="2"/>
      <c r="M77" s="2"/>
      <c r="N77" s="2"/>
      <c r="O77" s="2"/>
    </row>
    <row r="78" spans="1:18">
      <c r="A78" s="2"/>
      <c r="B78" s="2" t="s">
        <v>70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71</v>
      </c>
      <c r="C79" s="36" t="e">
        <f>#REF!</f>
        <v>#REF!</v>
      </c>
      <c r="D79" s="2"/>
      <c r="E79" s="2"/>
      <c r="F79" s="2"/>
      <c r="G79" s="2"/>
      <c r="K79" s="36" t="e">
        <f>#REF!</f>
        <v>#REF!</v>
      </c>
      <c r="L79" s="2"/>
      <c r="M79" s="2"/>
      <c r="N79" s="2"/>
      <c r="O79" s="2"/>
    </row>
    <row r="80" spans="1:18">
      <c r="A80" s="2"/>
      <c r="B80" s="2" t="s">
        <v>72</v>
      </c>
      <c r="C80" s="36">
        <f>C15</f>
        <v>10</v>
      </c>
      <c r="D80" s="2"/>
      <c r="E80" s="2"/>
      <c r="F80" s="2"/>
      <c r="G80" s="2"/>
      <c r="K80" s="36">
        <f>K15</f>
        <v>4.4000000000000004</v>
      </c>
      <c r="L80" s="2"/>
      <c r="M80" s="2"/>
      <c r="N80" s="2"/>
      <c r="O80" s="2"/>
    </row>
    <row r="81" spans="1:15">
      <c r="A81" s="2"/>
      <c r="B81" s="2" t="s">
        <v>73</v>
      </c>
      <c r="C81" s="36" t="e">
        <f>#REF!</f>
        <v>#REF!</v>
      </c>
      <c r="D81" s="2"/>
      <c r="E81" s="2"/>
      <c r="F81" s="2"/>
      <c r="G81" s="2"/>
      <c r="K81" s="36" t="e">
        <f>#REF!</f>
        <v>#REF!</v>
      </c>
      <c r="L81" s="2"/>
      <c r="M81" s="2"/>
      <c r="N81" s="2"/>
      <c r="O81" s="2"/>
    </row>
    <row r="82" spans="1:15">
      <c r="A82" s="2"/>
      <c r="B82" s="2" t="s">
        <v>74</v>
      </c>
      <c r="C82" s="2"/>
      <c r="D82" s="2"/>
      <c r="E82" s="2"/>
      <c r="F82" s="2"/>
      <c r="G82" s="2"/>
      <c r="K82" s="2"/>
      <c r="L82" s="2"/>
      <c r="M82" s="2"/>
      <c r="N82" s="2"/>
      <c r="O82" s="2"/>
    </row>
    <row r="83" spans="1:15">
      <c r="A83" s="2"/>
      <c r="B83" s="2" t="s">
        <v>75</v>
      </c>
      <c r="C83" s="2"/>
      <c r="D83" s="2"/>
      <c r="E83" s="2"/>
      <c r="F83" s="2"/>
      <c r="G83" s="2"/>
      <c r="K83" s="2"/>
      <c r="L83" s="2"/>
      <c r="M83" s="2"/>
      <c r="N83" s="2"/>
      <c r="O83" s="2"/>
    </row>
    <row r="84" spans="1:15">
      <c r="A84" s="2"/>
      <c r="B84" s="2" t="s">
        <v>76</v>
      </c>
      <c r="C84" s="2">
        <v>0.2</v>
      </c>
      <c r="D84" s="2"/>
      <c r="E84" s="2"/>
      <c r="F84" s="2"/>
      <c r="G84" s="2"/>
      <c r="K84" s="2">
        <v>0.1</v>
      </c>
      <c r="L84" s="2"/>
      <c r="M84" s="2"/>
      <c r="N84" s="2"/>
      <c r="O84" s="2"/>
    </row>
    <row r="85" spans="1:15">
      <c r="A85" s="2"/>
      <c r="B85" s="2" t="s">
        <v>77</v>
      </c>
      <c r="C85" s="36" t="e">
        <f>#REF!+#REF!</f>
        <v>#REF!</v>
      </c>
      <c r="D85" s="2"/>
      <c r="E85" s="2"/>
      <c r="F85" s="2"/>
      <c r="G85" s="2"/>
      <c r="K85" s="36" t="e">
        <f>#REF!+#REF!</f>
        <v>#REF!</v>
      </c>
      <c r="L85" s="2"/>
      <c r="M85" s="2"/>
      <c r="N85" s="2"/>
      <c r="O85" s="2"/>
    </row>
    <row r="86" spans="1:15">
      <c r="A86" s="2"/>
      <c r="B86" s="2" t="s">
        <v>78</v>
      </c>
      <c r="C86" s="36" t="e">
        <f>C26+#REF!+#REF!+#REF!</f>
        <v>#REF!</v>
      </c>
      <c r="D86" s="2"/>
      <c r="E86" s="2"/>
      <c r="F86" s="2"/>
      <c r="G86" s="2"/>
      <c r="K86" s="36" t="e">
        <f>K26+#REF!+#REF!+#REF!</f>
        <v>#REF!</v>
      </c>
      <c r="L86" s="2"/>
      <c r="M86" s="2"/>
      <c r="N86" s="2"/>
      <c r="O86" s="2"/>
    </row>
    <row r="87" spans="1:15">
      <c r="A87" s="2"/>
      <c r="B87" s="2" t="s">
        <v>79</v>
      </c>
      <c r="C87" s="36" t="e">
        <f>#REF!+C27</f>
        <v>#REF!</v>
      </c>
      <c r="D87" s="2"/>
      <c r="E87" s="2"/>
      <c r="F87" s="2"/>
      <c r="G87" s="2"/>
      <c r="K87" s="36" t="e">
        <f>#REF!+K27</f>
        <v>#REF!</v>
      </c>
      <c r="L87" s="2"/>
      <c r="M87" s="2"/>
      <c r="N87" s="2"/>
      <c r="O87" s="2"/>
    </row>
    <row r="88" spans="1:15">
      <c r="A88" s="2"/>
      <c r="B88" s="2" t="s">
        <v>80</v>
      </c>
      <c r="C88" s="36" t="e">
        <f>#REF!</f>
        <v>#REF!</v>
      </c>
      <c r="D88" s="2"/>
      <c r="E88" s="2"/>
      <c r="F88" s="2"/>
      <c r="G88" s="2"/>
      <c r="K88" s="36" t="e">
        <f>#REF!</f>
        <v>#REF!</v>
      </c>
      <c r="L88" s="2"/>
      <c r="M88" s="2"/>
      <c r="N88" s="2"/>
      <c r="O88" s="2"/>
    </row>
    <row r="89" spans="1:15">
      <c r="A89" s="2"/>
      <c r="B89" s="2" t="s">
        <v>81</v>
      </c>
      <c r="C89" s="36">
        <f>C23</f>
        <v>200</v>
      </c>
      <c r="D89" s="2"/>
      <c r="E89" s="2"/>
      <c r="F89" s="2"/>
      <c r="G89" s="2"/>
      <c r="K89" s="36">
        <f>K23</f>
        <v>160</v>
      </c>
      <c r="L89" s="2"/>
      <c r="M89" s="2"/>
      <c r="N89" s="2"/>
      <c r="O89" s="2"/>
    </row>
    <row r="90" spans="1:15">
      <c r="A90" s="2"/>
      <c r="B90" s="2" t="s">
        <v>82</v>
      </c>
      <c r="C90" s="36" t="e">
        <f>#REF!</f>
        <v>#REF!</v>
      </c>
      <c r="D90" s="2"/>
      <c r="E90" s="2"/>
      <c r="F90" s="2"/>
      <c r="G90" s="2"/>
      <c r="K90" s="36" t="e">
        <f>#REF!</f>
        <v>#REF!</v>
      </c>
      <c r="L90" s="2"/>
      <c r="M90" s="2"/>
      <c r="N90" s="2"/>
      <c r="O90" s="2"/>
    </row>
    <row r="91" spans="1:15">
      <c r="A91" s="2"/>
      <c r="B91" s="2" t="s">
        <v>83</v>
      </c>
      <c r="C91" s="36" t="e">
        <f>#REF!</f>
        <v>#REF!</v>
      </c>
      <c r="D91" s="2"/>
      <c r="E91" s="2"/>
      <c r="F91" s="2"/>
      <c r="G91" s="2"/>
      <c r="K91" s="36" t="e">
        <f>#REF!</f>
        <v>#REF!</v>
      </c>
      <c r="L91" s="2"/>
      <c r="M91" s="2"/>
      <c r="N91" s="2"/>
      <c r="O91" s="2"/>
    </row>
    <row r="92" spans="1:15">
      <c r="A92" s="2"/>
      <c r="B92" s="2" t="s">
        <v>84</v>
      </c>
      <c r="C92" s="36" t="e">
        <f>#REF!</f>
        <v>#REF!</v>
      </c>
      <c r="D92" s="2"/>
      <c r="E92" s="2"/>
      <c r="F92" s="2"/>
      <c r="G92" s="2"/>
      <c r="K92" s="36" t="e">
        <f>#REF!</f>
        <v>#REF!</v>
      </c>
      <c r="L92" s="2"/>
      <c r="M92" s="2"/>
      <c r="N92" s="2"/>
      <c r="O92" s="2"/>
    </row>
    <row r="93" spans="1:15">
      <c r="A93" s="2"/>
      <c r="B93" s="2" t="s">
        <v>85</v>
      </c>
      <c r="C93" s="36">
        <f>C7</f>
        <v>25</v>
      </c>
      <c r="D93" s="2"/>
      <c r="E93" s="2"/>
      <c r="F93" s="2"/>
      <c r="G93" s="2"/>
      <c r="K93" s="36">
        <f>K7</f>
        <v>11</v>
      </c>
      <c r="L93" s="2"/>
      <c r="M93" s="2"/>
      <c r="N93" s="2"/>
      <c r="O93" s="2"/>
    </row>
    <row r="94" spans="1:15">
      <c r="A94" s="2"/>
      <c r="B94" s="2" t="s">
        <v>86</v>
      </c>
      <c r="C94" s="36" t="e">
        <f>#REF!+C54</f>
        <v>#REF!</v>
      </c>
      <c r="D94" s="2"/>
      <c r="E94" s="2"/>
      <c r="F94" s="2"/>
      <c r="G94" s="2"/>
      <c r="K94" s="36" t="e">
        <f>#REF!+K54</f>
        <v>#REF!</v>
      </c>
      <c r="L94" s="2"/>
      <c r="M94" s="2"/>
      <c r="N94" s="2"/>
      <c r="O94" s="2"/>
    </row>
    <row r="95" spans="1:15">
      <c r="A95" s="2"/>
      <c r="B95" s="2" t="s">
        <v>87</v>
      </c>
      <c r="C95" s="36" t="e">
        <f>C19+C14+#REF!+#REF!+C62</f>
        <v>#REF!</v>
      </c>
      <c r="D95" s="2"/>
      <c r="E95" s="2"/>
      <c r="F95" s="2"/>
      <c r="G95" s="2"/>
      <c r="K95" s="36" t="e">
        <f>K19+K14+#REF!+#REF!+K62</f>
        <v>#REF!</v>
      </c>
      <c r="L95" s="2"/>
      <c r="M95" s="2"/>
      <c r="N95" s="2"/>
      <c r="O95" s="2"/>
    </row>
    <row r="96" spans="1:15">
      <c r="A96" s="2"/>
      <c r="B96" s="2" t="s">
        <v>88</v>
      </c>
      <c r="C96" s="36" t="e">
        <f>#REF!+C63</f>
        <v>#REF!</v>
      </c>
      <c r="D96" s="2"/>
      <c r="E96" s="2"/>
      <c r="F96" s="2"/>
      <c r="G96" s="2"/>
      <c r="K96" s="36" t="e">
        <f>#REF!+K63</f>
        <v>#REF!</v>
      </c>
      <c r="L96" s="2"/>
      <c r="M96" s="2"/>
      <c r="N96" s="2"/>
      <c r="O96" s="2"/>
    </row>
    <row r="97" spans="1:15">
      <c r="A97" s="2"/>
      <c r="B97" s="2" t="s">
        <v>89</v>
      </c>
      <c r="C97" s="36">
        <f>C17</f>
        <v>60</v>
      </c>
      <c r="D97" s="2"/>
      <c r="E97" s="2"/>
      <c r="F97" s="2"/>
      <c r="G97" s="2"/>
      <c r="K97" s="36">
        <f>K17</f>
        <v>300</v>
      </c>
      <c r="L97" s="2"/>
      <c r="M97" s="2"/>
      <c r="N97" s="2"/>
      <c r="O97" s="2"/>
    </row>
    <row r="98" spans="1:15">
      <c r="A98" s="2"/>
      <c r="B98" s="2" t="s">
        <v>90</v>
      </c>
      <c r="C98" s="2"/>
      <c r="D98" s="2"/>
      <c r="E98" s="2"/>
      <c r="F98" s="2"/>
      <c r="G98" s="2"/>
      <c r="K98" s="2"/>
      <c r="L98" s="2"/>
      <c r="M98" s="2"/>
      <c r="N98" s="2"/>
      <c r="O98" s="2"/>
    </row>
    <row r="99" spans="1:15">
      <c r="A99" s="2"/>
      <c r="B99" s="2" t="s">
        <v>91</v>
      </c>
      <c r="C99" s="2"/>
      <c r="D99" s="2"/>
      <c r="E99" s="2"/>
      <c r="F99" s="2"/>
      <c r="G99" s="2"/>
      <c r="K99" s="2"/>
      <c r="L99" s="2"/>
      <c r="M99" s="2"/>
      <c r="N99" s="2"/>
      <c r="O99" s="2"/>
    </row>
    <row r="100" spans="1:15">
      <c r="A100" s="2"/>
      <c r="B100" s="2" t="s">
        <v>92</v>
      </c>
      <c r="C100" s="36" t="e">
        <f>#REF!+#REF!+#REF!+#REF!</f>
        <v>#REF!</v>
      </c>
      <c r="D100" s="2"/>
      <c r="E100" s="2"/>
      <c r="F100" s="2"/>
      <c r="G100" s="2"/>
      <c r="K100" s="36" t="e">
        <f>#REF!+#REF!+#REF!+#REF!</f>
        <v>#REF!</v>
      </c>
      <c r="L100" s="2"/>
      <c r="M100" s="2"/>
      <c r="N100" s="2"/>
      <c r="O100" s="2"/>
    </row>
    <row r="101" spans="1:15">
      <c r="A101" s="2"/>
      <c r="B101" s="2" t="s">
        <v>93</v>
      </c>
      <c r="C101" s="36">
        <f>C61</f>
        <v>10</v>
      </c>
      <c r="D101" s="2"/>
      <c r="E101" s="2"/>
      <c r="F101" s="2"/>
      <c r="G101" s="2"/>
      <c r="H101" s="2"/>
      <c r="I101" s="2"/>
      <c r="K101" s="36">
        <f>K61</f>
        <v>5.7647058823529402</v>
      </c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K170" s="2"/>
      <c r="L170" s="2"/>
      <c r="M170" s="2"/>
      <c r="N170" s="2"/>
      <c r="O170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9:B69"/>
    <mergeCell ref="A71:B71"/>
    <mergeCell ref="A6:A21"/>
    <mergeCell ref="A22:B22"/>
    <mergeCell ref="A24:B24"/>
    <mergeCell ref="A25:A51"/>
    <mergeCell ref="A52:B52"/>
    <mergeCell ref="A53:A68"/>
  </mergeCells>
  <pageMargins left="0.25" right="0.25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63"/>
  <sheetViews>
    <sheetView topLeftCell="A15" workbookViewId="0">
      <selection activeCell="B19" sqref="A19:XFD21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7" t="s">
        <v>65</v>
      </c>
      <c r="B3" s="107"/>
      <c r="C3" s="107"/>
      <c r="D3" s="107"/>
      <c r="E3" s="107"/>
      <c r="F3" s="107"/>
      <c r="G3" s="107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30">
      <c r="A6" s="97" t="s">
        <v>8</v>
      </c>
      <c r="B6" s="70" t="s">
        <v>227</v>
      </c>
      <c r="C6" s="73">
        <v>250</v>
      </c>
      <c r="D6" s="73">
        <v>7.11</v>
      </c>
      <c r="E6" s="73">
        <v>9.6300000000000008</v>
      </c>
      <c r="F6" s="73">
        <v>33.75</v>
      </c>
      <c r="G6" s="73">
        <v>174.1</v>
      </c>
      <c r="H6" s="12"/>
      <c r="I6" s="19">
        <f>I7+I14+I15</f>
        <v>37.999999999999993</v>
      </c>
      <c r="K6" s="33">
        <v>110</v>
      </c>
      <c r="L6" s="33">
        <f>D6*P6</f>
        <v>3.1284000000000001</v>
      </c>
      <c r="M6" s="33">
        <f>E6*P6</f>
        <v>4.2372000000000005</v>
      </c>
      <c r="N6" s="33">
        <f>F6*P6</f>
        <v>14.85</v>
      </c>
      <c r="O6" s="33">
        <f>G6*P6</f>
        <v>76.603999999999999</v>
      </c>
      <c r="P6">
        <f>K6/C6</f>
        <v>0.44</v>
      </c>
      <c r="R6" s="19">
        <f>R7+R14+R15</f>
        <v>16.72</v>
      </c>
      <c r="V6" s="58" t="s">
        <v>132</v>
      </c>
    </row>
    <row r="7" spans="1:22">
      <c r="A7" s="97"/>
      <c r="B7" s="6" t="s">
        <v>44</v>
      </c>
      <c r="C7" s="25">
        <v>25</v>
      </c>
      <c r="D7" s="25">
        <v>3.07</v>
      </c>
      <c r="E7" s="25">
        <v>0.33</v>
      </c>
      <c r="F7" s="25">
        <v>18.75</v>
      </c>
      <c r="G7" s="25"/>
      <c r="H7">
        <v>44</v>
      </c>
      <c r="I7" s="13">
        <f>H7/1000*C7</f>
        <v>1.0999999999999999</v>
      </c>
      <c r="K7" s="25">
        <f>C7*P6</f>
        <v>11</v>
      </c>
      <c r="L7" s="25"/>
      <c r="M7" s="25"/>
      <c r="N7" s="25"/>
      <c r="O7" s="25"/>
      <c r="Q7">
        <v>44</v>
      </c>
      <c r="R7" s="12">
        <f>Q7/1000*K7</f>
        <v>0.48399999999999999</v>
      </c>
    </row>
    <row r="8" spans="1:22">
      <c r="A8" s="97"/>
      <c r="B8" s="6" t="s">
        <v>22</v>
      </c>
      <c r="C8" s="25">
        <v>46</v>
      </c>
      <c r="D8" s="56"/>
      <c r="E8" s="25"/>
      <c r="F8" s="25"/>
      <c r="G8" s="25"/>
      <c r="I8" s="13"/>
      <c r="K8" s="25"/>
      <c r="L8" s="25"/>
      <c r="M8" s="25"/>
      <c r="N8" s="25"/>
      <c r="O8" s="25"/>
      <c r="R8" s="12"/>
    </row>
    <row r="9" spans="1:22">
      <c r="A9" s="97"/>
      <c r="B9" s="6" t="s">
        <v>26</v>
      </c>
      <c r="C9" s="25">
        <v>200</v>
      </c>
      <c r="D9" s="25">
        <v>4</v>
      </c>
      <c r="E9" s="25">
        <v>6</v>
      </c>
      <c r="F9" s="25">
        <v>8</v>
      </c>
      <c r="G9" s="25">
        <v>118</v>
      </c>
      <c r="I9" s="13"/>
      <c r="K9" s="25"/>
      <c r="L9" s="25"/>
      <c r="M9" s="25"/>
      <c r="N9" s="25"/>
      <c r="O9" s="25"/>
      <c r="R9" s="12"/>
    </row>
    <row r="10" spans="1:22">
      <c r="A10" s="97"/>
      <c r="B10" s="6" t="s">
        <v>23</v>
      </c>
      <c r="C10" s="25">
        <v>7</v>
      </c>
      <c r="D10" s="25">
        <v>0.02</v>
      </c>
      <c r="E10" s="25">
        <v>0</v>
      </c>
      <c r="F10" s="25">
        <v>6.96</v>
      </c>
      <c r="G10" s="25">
        <v>26.18</v>
      </c>
      <c r="I10" s="13"/>
      <c r="K10" s="25"/>
      <c r="L10" s="25"/>
      <c r="M10" s="25"/>
      <c r="N10" s="25"/>
      <c r="O10" s="25"/>
      <c r="R10" s="12"/>
    </row>
    <row r="11" spans="1:22">
      <c r="A11" s="97"/>
      <c r="B11" s="6" t="s">
        <v>9</v>
      </c>
      <c r="C11" s="25">
        <v>4</v>
      </c>
      <c r="D11" s="25">
        <v>0.02</v>
      </c>
      <c r="E11" s="25">
        <v>3.3</v>
      </c>
      <c r="F11" s="25">
        <v>0.04</v>
      </c>
      <c r="G11" s="25">
        <v>29.92</v>
      </c>
      <c r="I11" s="13"/>
      <c r="K11" s="25"/>
      <c r="L11" s="25"/>
      <c r="M11" s="25"/>
      <c r="N11" s="25"/>
      <c r="O11" s="25"/>
      <c r="R11" s="12"/>
    </row>
    <row r="12" spans="1:22" ht="30">
      <c r="A12" s="97"/>
      <c r="B12" s="69" t="s">
        <v>104</v>
      </c>
      <c r="C12" s="73">
        <v>170</v>
      </c>
      <c r="D12" s="26">
        <v>3.36</v>
      </c>
      <c r="E12" s="26">
        <v>3.84</v>
      </c>
      <c r="F12" s="26">
        <v>15.61</v>
      </c>
      <c r="G12" s="26">
        <v>109.4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37</v>
      </c>
      <c r="C13" s="25">
        <v>5</v>
      </c>
      <c r="D13" s="25"/>
      <c r="E13" s="25"/>
      <c r="F13" s="25"/>
      <c r="G13" s="25"/>
      <c r="I13" s="13"/>
      <c r="K13" s="25"/>
      <c r="L13" s="25"/>
      <c r="M13" s="25"/>
      <c r="N13" s="25"/>
      <c r="O13" s="25"/>
      <c r="R13" s="12"/>
    </row>
    <row r="14" spans="1:22">
      <c r="A14" s="97"/>
      <c r="B14" s="6" t="s">
        <v>23</v>
      </c>
      <c r="C14" s="25">
        <v>10</v>
      </c>
      <c r="D14" s="25"/>
      <c r="E14" s="25"/>
      <c r="F14" s="25">
        <v>9.9700000000000006</v>
      </c>
      <c r="G14" s="25">
        <v>39.799999999999997</v>
      </c>
      <c r="H14" s="13">
        <v>234</v>
      </c>
      <c r="I14" s="13">
        <f t="shared" ref="I14:I21" si="0">H14/1000*C14</f>
        <v>2.3400000000000003</v>
      </c>
      <c r="K14" s="25">
        <f>C14*P6</f>
        <v>4.4000000000000004</v>
      </c>
      <c r="L14" s="25"/>
      <c r="M14" s="25"/>
      <c r="N14" s="25"/>
      <c r="O14" s="25"/>
      <c r="Q14" s="13">
        <v>234</v>
      </c>
      <c r="R14" s="12">
        <f t="shared" ref="R14:R61" si="1">Q14/1000*K14</f>
        <v>1.0296000000000001</v>
      </c>
    </row>
    <row r="15" spans="1:22">
      <c r="A15" s="97"/>
      <c r="B15" s="6" t="s">
        <v>26</v>
      </c>
      <c r="C15" s="25">
        <v>120</v>
      </c>
      <c r="D15" s="25">
        <v>3.36</v>
      </c>
      <c r="E15" s="25">
        <v>3.84</v>
      </c>
      <c r="F15" s="25">
        <v>5.64</v>
      </c>
      <c r="G15" s="25">
        <v>69.599999999999994</v>
      </c>
      <c r="H15" s="13">
        <v>288</v>
      </c>
      <c r="I15" s="13">
        <f t="shared" si="0"/>
        <v>34.559999999999995</v>
      </c>
      <c r="K15" s="25">
        <f>C15*P6</f>
        <v>52.8</v>
      </c>
      <c r="L15" s="25"/>
      <c r="M15" s="25"/>
      <c r="N15" s="25"/>
      <c r="O15" s="25"/>
      <c r="Q15" s="13">
        <v>288</v>
      </c>
      <c r="R15" s="12">
        <f t="shared" si="1"/>
        <v>15.206399999999999</v>
      </c>
    </row>
    <row r="16" spans="1:22">
      <c r="A16" s="97"/>
      <c r="B16" s="6" t="s">
        <v>22</v>
      </c>
      <c r="C16" s="25">
        <v>70</v>
      </c>
      <c r="D16" s="33"/>
      <c r="E16" s="33"/>
      <c r="F16" s="33"/>
      <c r="G16" s="33"/>
      <c r="H16" s="12"/>
      <c r="I16" s="34" t="e">
        <f>I17+I18+#REF!+#REF!</f>
        <v>#REF!</v>
      </c>
      <c r="K16" s="33">
        <v>150</v>
      </c>
      <c r="L16" s="33">
        <f>D16*P16</f>
        <v>0</v>
      </c>
      <c r="M16" s="33">
        <f>E16*P16</f>
        <v>0</v>
      </c>
      <c r="N16" s="33">
        <f>F16*P16</f>
        <v>0</v>
      </c>
      <c r="O16" s="33">
        <f>G16*P16</f>
        <v>0</v>
      </c>
      <c r="P16">
        <f>K16/C16</f>
        <v>2.1428571428571428</v>
      </c>
      <c r="Q16" s="12"/>
      <c r="R16" s="19" t="e">
        <f>R17+R18+#REF!+#REF!</f>
        <v>#REF!</v>
      </c>
    </row>
    <row r="17" spans="1:18" ht="30">
      <c r="A17" s="97"/>
      <c r="B17" s="78" t="s">
        <v>105</v>
      </c>
      <c r="C17" s="66">
        <v>40</v>
      </c>
      <c r="D17" s="66">
        <f>7.5/100*C17</f>
        <v>3</v>
      </c>
      <c r="E17" s="66">
        <f>2.9/100*C17</f>
        <v>1.1599999999999999</v>
      </c>
      <c r="F17" s="66">
        <f>51.4/100*C17</f>
        <v>20.560000000000002</v>
      </c>
      <c r="G17" s="66">
        <f>262/100*C17</f>
        <v>104.80000000000001</v>
      </c>
      <c r="H17" s="12">
        <v>265</v>
      </c>
      <c r="I17" s="13">
        <f t="shared" si="0"/>
        <v>10.600000000000001</v>
      </c>
      <c r="K17" s="25">
        <f>C17*P16</f>
        <v>85.714285714285708</v>
      </c>
      <c r="L17" s="25"/>
      <c r="M17" s="25"/>
      <c r="N17" s="25"/>
      <c r="O17" s="25"/>
      <c r="Q17" s="12">
        <v>265</v>
      </c>
      <c r="R17" s="12">
        <f t="shared" si="1"/>
        <v>22.714285714285715</v>
      </c>
    </row>
    <row r="18" spans="1:18" ht="30">
      <c r="A18" s="97"/>
      <c r="B18" s="78" t="s">
        <v>106</v>
      </c>
      <c r="C18" s="66">
        <v>10</v>
      </c>
      <c r="D18" s="66">
        <f>0.5/100*C18</f>
        <v>0.05</v>
      </c>
      <c r="E18" s="66">
        <f>82.5/100*C18</f>
        <v>8.25</v>
      </c>
      <c r="F18" s="66">
        <f>0.8/100*C18</f>
        <v>0.08</v>
      </c>
      <c r="G18" s="66">
        <f>748/100*C18</f>
        <v>74.800000000000011</v>
      </c>
      <c r="H18" s="12"/>
      <c r="I18" s="13">
        <f t="shared" si="0"/>
        <v>0</v>
      </c>
      <c r="K18" s="25">
        <f>C18*P16</f>
        <v>21.428571428571427</v>
      </c>
      <c r="L18" s="25"/>
      <c r="M18" s="25"/>
      <c r="N18" s="25"/>
      <c r="O18" s="25"/>
      <c r="Q18" s="12"/>
      <c r="R18" s="12">
        <f t="shared" si="1"/>
        <v>0</v>
      </c>
    </row>
    <row r="19" spans="1:18" hidden="1">
      <c r="A19" s="97"/>
      <c r="B19" s="32"/>
      <c r="C19" s="33"/>
      <c r="D19" s="33"/>
      <c r="E19" s="33"/>
      <c r="F19" s="33"/>
      <c r="G19" s="33"/>
      <c r="H19" s="12"/>
      <c r="I19" s="34">
        <f t="shared" si="0"/>
        <v>0</v>
      </c>
      <c r="K19" s="33"/>
      <c r="L19" s="33"/>
      <c r="M19" s="33"/>
      <c r="N19" s="33"/>
      <c r="O19" s="33"/>
      <c r="Q19" s="12"/>
      <c r="R19" s="19">
        <f t="shared" si="1"/>
        <v>0</v>
      </c>
    </row>
    <row r="20" spans="1:18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8" hidden="1">
      <c r="A21" s="97"/>
      <c r="B21" s="3"/>
      <c r="C21" s="25"/>
      <c r="D21" s="25"/>
      <c r="E21" s="25"/>
      <c r="F21" s="25"/>
      <c r="G21" s="25"/>
      <c r="H21" s="15"/>
      <c r="I21" s="16">
        <f t="shared" si="0"/>
        <v>0</v>
      </c>
      <c r="K21" s="25" t="e">
        <f>C21*#REF!</f>
        <v>#REF!</v>
      </c>
      <c r="L21" s="25"/>
      <c r="M21" s="25"/>
      <c r="N21" s="25"/>
      <c r="O21" s="25"/>
      <c r="Q21" s="15"/>
      <c r="R21" s="12" t="e">
        <f t="shared" si="1"/>
        <v>#REF!</v>
      </c>
    </row>
    <row r="22" spans="1:18">
      <c r="A22" s="96" t="s">
        <v>11</v>
      </c>
      <c r="B22" s="96"/>
      <c r="C22" s="21">
        <f>C6+C12+C17+C18</f>
        <v>470</v>
      </c>
      <c r="D22" s="21">
        <f>D6+D12+D17+D18</f>
        <v>13.520000000000001</v>
      </c>
      <c r="E22" s="21">
        <f>E6+E12+E17+E18</f>
        <v>22.880000000000003</v>
      </c>
      <c r="F22" s="21">
        <f>F6+F12+F17+F18</f>
        <v>70</v>
      </c>
      <c r="G22" s="21">
        <f>G6+G12+G17+G18</f>
        <v>463.1</v>
      </c>
      <c r="H22" s="13"/>
      <c r="I22" s="22" t="e">
        <f>I6+I16+#REF!+I19</f>
        <v>#REF!</v>
      </c>
      <c r="K22" s="21" t="e">
        <f>K6+K16+#REF!+K19</f>
        <v>#REF!</v>
      </c>
      <c r="L22" s="21">
        <f>SUM(L6:L21)</f>
        <v>3.1284000000000001</v>
      </c>
      <c r="M22" s="21">
        <f t="shared" ref="M22:O22" si="2">SUM(M6:M21)</f>
        <v>4.2372000000000005</v>
      </c>
      <c r="N22" s="21">
        <f t="shared" si="2"/>
        <v>14.85</v>
      </c>
      <c r="O22" s="21">
        <f t="shared" si="2"/>
        <v>76.603999999999999</v>
      </c>
      <c r="Q22" s="13"/>
      <c r="R22" s="22" t="e">
        <f>R6+R16+#REF!+R19</f>
        <v>#REF!</v>
      </c>
    </row>
    <row r="23" spans="1:18" ht="30">
      <c r="A23" s="5" t="s">
        <v>12</v>
      </c>
      <c r="B23" s="68" t="s">
        <v>204</v>
      </c>
      <c r="C23" s="88">
        <v>180</v>
      </c>
      <c r="D23" s="88">
        <v>1.26</v>
      </c>
      <c r="E23" s="88"/>
      <c r="F23" s="88">
        <v>15.48</v>
      </c>
      <c r="G23" s="88">
        <v>68.48</v>
      </c>
      <c r="H23" s="15">
        <v>41</v>
      </c>
      <c r="I23" s="12">
        <f t="shared" ref="I23" si="3">H23/1000*C23</f>
        <v>7.38</v>
      </c>
      <c r="K23" s="33">
        <v>160</v>
      </c>
      <c r="L23" s="33">
        <f>D23*P23</f>
        <v>1.1199999999999999</v>
      </c>
      <c r="M23" s="33">
        <f>E23*P23</f>
        <v>0</v>
      </c>
      <c r="N23" s="33">
        <f>F23*P23</f>
        <v>13.76</v>
      </c>
      <c r="O23" s="33">
        <f>G23*P23</f>
        <v>60.871111111111112</v>
      </c>
      <c r="P23">
        <f>K23/C23</f>
        <v>0.88888888888888884</v>
      </c>
      <c r="Q23" s="15">
        <v>41</v>
      </c>
      <c r="R23" s="12">
        <f t="shared" si="1"/>
        <v>6.5600000000000005</v>
      </c>
    </row>
    <row r="24" spans="1:18">
      <c r="A24" s="96" t="s">
        <v>11</v>
      </c>
      <c r="B24" s="96"/>
      <c r="C24" s="26">
        <f>C23</f>
        <v>180</v>
      </c>
      <c r="D24" s="26">
        <f>D23</f>
        <v>1.26</v>
      </c>
      <c r="E24" s="26">
        <f t="shared" ref="E24:G24" si="4">E23</f>
        <v>0</v>
      </c>
      <c r="F24" s="26">
        <f t="shared" si="4"/>
        <v>15.48</v>
      </c>
      <c r="G24" s="26">
        <f t="shared" si="4"/>
        <v>68.48</v>
      </c>
      <c r="H24" s="12"/>
      <c r="I24" s="22">
        <f>SUM(I23)</f>
        <v>7.38</v>
      </c>
      <c r="K24" s="26">
        <v>150</v>
      </c>
      <c r="L24" s="26">
        <f>L23</f>
        <v>1.1199999999999999</v>
      </c>
      <c r="M24" s="26">
        <f t="shared" ref="M24:O24" si="5">M23</f>
        <v>0</v>
      </c>
      <c r="N24" s="26">
        <f t="shared" si="5"/>
        <v>13.76</v>
      </c>
      <c r="O24" s="26">
        <f t="shared" si="5"/>
        <v>60.871111111111112</v>
      </c>
      <c r="Q24" s="12"/>
      <c r="R24" s="22">
        <f>SUM(R23)</f>
        <v>6.5600000000000005</v>
      </c>
    </row>
    <row r="25" spans="1:18" ht="30">
      <c r="A25" s="98" t="s">
        <v>24</v>
      </c>
      <c r="B25" s="70" t="s">
        <v>208</v>
      </c>
      <c r="C25" s="73">
        <v>49</v>
      </c>
      <c r="D25" s="73">
        <v>0.55000000000000004</v>
      </c>
      <c r="E25" s="73">
        <v>5</v>
      </c>
      <c r="F25" s="73">
        <v>3.3</v>
      </c>
      <c r="G25" s="73">
        <v>60.9</v>
      </c>
      <c r="H25" s="12"/>
      <c r="I25" s="19" t="e">
        <f>I26+I27+#REF!+#REF!+#REF!</f>
        <v>#REF!</v>
      </c>
      <c r="K25" s="33">
        <v>50</v>
      </c>
      <c r="L25" s="33">
        <f>D25*P25</f>
        <v>0.56122448979591844</v>
      </c>
      <c r="M25" s="33">
        <f>E25*P25</f>
        <v>5.1020408163265305</v>
      </c>
      <c r="N25" s="33">
        <f>F25*P25</f>
        <v>3.3673469387755102</v>
      </c>
      <c r="O25" s="33">
        <f>G25*P25</f>
        <v>62.142857142857146</v>
      </c>
      <c r="P25">
        <f>K25/C25</f>
        <v>1.0204081632653061</v>
      </c>
      <c r="Q25" s="12"/>
      <c r="R25" s="19" t="e">
        <f>R26+R27+#REF!+#REF!+#REF!</f>
        <v>#REF!</v>
      </c>
    </row>
    <row r="26" spans="1:18">
      <c r="A26" s="99"/>
      <c r="B26" s="6" t="s">
        <v>15</v>
      </c>
      <c r="C26" s="25">
        <v>55</v>
      </c>
      <c r="D26" s="25">
        <v>0.55000000000000004</v>
      </c>
      <c r="E26" s="25"/>
      <c r="F26" s="25">
        <v>3.3</v>
      </c>
      <c r="G26" s="25">
        <v>15.95</v>
      </c>
      <c r="H26" s="12">
        <v>52</v>
      </c>
      <c r="I26" s="12">
        <f t="shared" ref="I26:I27" si="6">H26/1000*C26</f>
        <v>2.86</v>
      </c>
      <c r="K26" s="25">
        <f>C26*P25</f>
        <v>56.122448979591837</v>
      </c>
      <c r="L26" s="25"/>
      <c r="M26" s="25"/>
      <c r="N26" s="25"/>
      <c r="O26" s="25"/>
      <c r="Q26" s="12">
        <v>52</v>
      </c>
      <c r="R26" s="12">
        <f t="shared" si="1"/>
        <v>2.9183673469387754</v>
      </c>
    </row>
    <row r="27" spans="1:18">
      <c r="A27" s="99"/>
      <c r="B27" s="6" t="s">
        <v>13</v>
      </c>
      <c r="C27" s="25">
        <v>5</v>
      </c>
      <c r="D27" s="25">
        <v>0</v>
      </c>
      <c r="E27" s="25">
        <v>5</v>
      </c>
      <c r="F27" s="25"/>
      <c r="G27" s="25">
        <v>44.95</v>
      </c>
      <c r="H27" s="12">
        <v>61</v>
      </c>
      <c r="I27" s="12">
        <f t="shared" si="6"/>
        <v>0.30499999999999999</v>
      </c>
      <c r="K27" s="25">
        <f>C27*P25</f>
        <v>5.1020408163265305</v>
      </c>
      <c r="L27" s="25"/>
      <c r="M27" s="25"/>
      <c r="N27" s="25"/>
      <c r="O27" s="25"/>
      <c r="Q27" s="12">
        <v>61</v>
      </c>
      <c r="R27" s="12">
        <f t="shared" si="1"/>
        <v>0.31122448979591838</v>
      </c>
    </row>
    <row r="28" spans="1:18">
      <c r="A28" s="99"/>
      <c r="B28" s="6"/>
      <c r="C28" s="25"/>
      <c r="D28" s="25"/>
      <c r="E28" s="25"/>
      <c r="F28" s="25"/>
      <c r="G28" s="25"/>
      <c r="H28" s="12"/>
      <c r="I28" s="12"/>
      <c r="K28" s="25"/>
      <c r="L28" s="25"/>
      <c r="M28" s="25"/>
      <c r="N28" s="25"/>
      <c r="O28" s="25"/>
      <c r="Q28" s="12"/>
      <c r="R28" s="12"/>
    </row>
    <row r="29" spans="1:18" ht="30">
      <c r="A29" s="99"/>
      <c r="B29" s="69" t="s">
        <v>206</v>
      </c>
      <c r="C29" s="73">
        <v>250</v>
      </c>
      <c r="D29" s="73">
        <v>21.54</v>
      </c>
      <c r="E29" s="73">
        <v>15.39</v>
      </c>
      <c r="F29" s="73">
        <v>8.3800000000000008</v>
      </c>
      <c r="G29" s="73">
        <v>259.68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207</v>
      </c>
      <c r="C30" s="25">
        <v>100</v>
      </c>
      <c r="D30" s="25">
        <v>20.34</v>
      </c>
      <c r="E30" s="25">
        <v>11.26</v>
      </c>
      <c r="F30" s="25">
        <v>0.4</v>
      </c>
      <c r="G30" s="25">
        <v>185.55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179</v>
      </c>
      <c r="C31" s="25">
        <v>10</v>
      </c>
      <c r="D31" s="25">
        <v>1.04</v>
      </c>
      <c r="E31" s="25">
        <v>0.11</v>
      </c>
      <c r="F31" s="25">
        <v>7.15</v>
      </c>
      <c r="G31" s="25">
        <v>34.4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16</v>
      </c>
      <c r="C32" s="25">
        <v>5</v>
      </c>
      <c r="D32" s="25">
        <v>0.09</v>
      </c>
      <c r="E32" s="25">
        <v>0.01</v>
      </c>
      <c r="F32" s="25">
        <v>0.48</v>
      </c>
      <c r="G32" s="25">
        <v>2.15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13</v>
      </c>
      <c r="C33" s="25">
        <v>4</v>
      </c>
      <c r="D33" s="25"/>
      <c r="E33" s="25">
        <v>4</v>
      </c>
      <c r="F33" s="25"/>
      <c r="G33" s="25">
        <v>35.93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>
      <c r="A34" s="99"/>
      <c r="B34" s="6" t="s">
        <v>15</v>
      </c>
      <c r="C34" s="25">
        <v>5</v>
      </c>
      <c r="D34" s="25">
        <v>7.0000000000000007E-2</v>
      </c>
      <c r="E34" s="25">
        <v>0.01</v>
      </c>
      <c r="F34" s="25">
        <v>0.35</v>
      </c>
      <c r="G34" s="25">
        <v>1.65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 ht="60">
      <c r="A35" s="99"/>
      <c r="B35" s="91" t="s">
        <v>223</v>
      </c>
      <c r="C35" s="73">
        <v>215</v>
      </c>
      <c r="D35" s="26">
        <v>17.03</v>
      </c>
      <c r="E35" s="26">
        <v>6.18</v>
      </c>
      <c r="F35" s="26">
        <v>13.26</v>
      </c>
      <c r="G35" s="26">
        <v>182.05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92" t="s">
        <v>66</v>
      </c>
      <c r="C36" s="25">
        <v>210</v>
      </c>
      <c r="D36" s="25">
        <v>3.78</v>
      </c>
      <c r="E36" s="25">
        <v>0.19</v>
      </c>
      <c r="F36" s="25">
        <v>10.1</v>
      </c>
      <c r="G36" s="25">
        <v>57.77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92" t="s">
        <v>13</v>
      </c>
      <c r="C37" s="25">
        <v>4</v>
      </c>
      <c r="D37" s="25"/>
      <c r="E37" s="25">
        <v>4</v>
      </c>
      <c r="F37" s="25"/>
      <c r="G37" s="25">
        <v>35.93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92" t="s">
        <v>15</v>
      </c>
      <c r="C38" s="25">
        <v>10</v>
      </c>
      <c r="D38" s="25">
        <v>0.13</v>
      </c>
      <c r="E38" s="25">
        <v>0.01</v>
      </c>
      <c r="F38" s="25">
        <v>0.71</v>
      </c>
      <c r="G38" s="25">
        <v>3.45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93" t="s">
        <v>16</v>
      </c>
      <c r="C39" s="25">
        <v>10</v>
      </c>
      <c r="D39" s="25">
        <v>0.17</v>
      </c>
      <c r="E39" s="25">
        <v>0.01</v>
      </c>
      <c r="F39" s="25">
        <v>0.95</v>
      </c>
      <c r="G39" s="25">
        <v>8.6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92" t="s">
        <v>56</v>
      </c>
      <c r="C40" s="25">
        <v>7.5</v>
      </c>
      <c r="D40" s="25">
        <v>0.25</v>
      </c>
      <c r="E40" s="25"/>
      <c r="F40" s="25">
        <v>1.33</v>
      </c>
      <c r="G40" s="25">
        <v>6.59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170</v>
      </c>
      <c r="C41" s="25">
        <v>75</v>
      </c>
      <c r="D41" s="25">
        <v>12.7</v>
      </c>
      <c r="E41" s="25">
        <v>1.97</v>
      </c>
      <c r="F41" s="25">
        <v>0.17</v>
      </c>
      <c r="G41" s="25">
        <v>69.709999999999994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 ht="30">
      <c r="A42" s="99"/>
      <c r="B42" s="70" t="s">
        <v>101</v>
      </c>
      <c r="C42" s="73">
        <v>170</v>
      </c>
      <c r="D42" s="73">
        <v>0.36</v>
      </c>
      <c r="E42" s="73" t="s">
        <v>34</v>
      </c>
      <c r="F42" s="73">
        <v>14.58</v>
      </c>
      <c r="G42" s="73">
        <v>58.84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40</v>
      </c>
      <c r="C43" s="25">
        <v>7</v>
      </c>
      <c r="D43" s="25">
        <v>0.36</v>
      </c>
      <c r="E43" s="25"/>
      <c r="F43" s="25">
        <v>4.6100000000000003</v>
      </c>
      <c r="G43" s="25">
        <v>19.04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9"/>
      <c r="B44" s="6" t="s">
        <v>23</v>
      </c>
      <c r="C44" s="25">
        <v>10</v>
      </c>
      <c r="D44" s="25"/>
      <c r="E44" s="25"/>
      <c r="F44" s="25">
        <v>9.9700000000000006</v>
      </c>
      <c r="G44" s="25">
        <v>39.799999999999997</v>
      </c>
      <c r="H44" s="12"/>
      <c r="I44" s="12"/>
      <c r="K44" s="25"/>
      <c r="L44" s="25"/>
      <c r="M44" s="25"/>
      <c r="N44" s="25"/>
      <c r="O44" s="25"/>
      <c r="Q44" s="12"/>
      <c r="R44" s="12"/>
    </row>
    <row r="45" spans="1:18">
      <c r="A45" s="99"/>
      <c r="B45" s="6" t="s">
        <v>22</v>
      </c>
      <c r="C45" s="25">
        <v>170</v>
      </c>
      <c r="D45" s="25"/>
      <c r="E45" s="25"/>
      <c r="F45" s="25"/>
      <c r="G45" s="25"/>
      <c r="H45" s="12"/>
      <c r="I45" s="12"/>
      <c r="K45" s="25"/>
      <c r="L45" s="25"/>
      <c r="M45" s="25"/>
      <c r="N45" s="25"/>
      <c r="O45" s="25"/>
      <c r="Q45" s="12"/>
      <c r="R45" s="12"/>
    </row>
    <row r="46" spans="1:18" ht="30">
      <c r="A46" s="99"/>
      <c r="B46" s="75" t="s">
        <v>123</v>
      </c>
      <c r="C46" s="73">
        <v>40</v>
      </c>
      <c r="D46" s="73">
        <v>2.64</v>
      </c>
      <c r="E46" s="73">
        <v>0.48</v>
      </c>
      <c r="F46" s="73">
        <v>13.36</v>
      </c>
      <c r="G46" s="73">
        <v>69.599999999999994</v>
      </c>
      <c r="H46" s="12"/>
      <c r="I46" s="12"/>
      <c r="K46" s="25"/>
      <c r="L46" s="25"/>
      <c r="M46" s="25"/>
      <c r="N46" s="25"/>
      <c r="O46" s="25"/>
      <c r="Q46" s="12"/>
      <c r="R46" s="12"/>
    </row>
    <row r="47" spans="1:18">
      <c r="A47" s="96" t="s">
        <v>11</v>
      </c>
      <c r="B47" s="96"/>
      <c r="C47" s="27">
        <f>C25+C29+C35+C42+C46</f>
        <v>724</v>
      </c>
      <c r="D47" s="27">
        <f>D25+D29+D35+D42+D46</f>
        <v>42.120000000000005</v>
      </c>
      <c r="E47" s="27">
        <f>E25+E29+E35+E46</f>
        <v>27.05</v>
      </c>
      <c r="F47" s="27">
        <f>F25+F29+F35+F42+F46</f>
        <v>52.879999999999995</v>
      </c>
      <c r="G47" s="27">
        <f>G25+G29+G35+G42+G46</f>
        <v>631.07000000000005</v>
      </c>
      <c r="H47" s="12"/>
      <c r="I47" s="21" t="e">
        <f>#REF!+#REF!+#REF!+#REF!+I25</f>
        <v>#REF!</v>
      </c>
      <c r="K47" s="27" t="e">
        <f>K25+#REF!+#REF!+#REF!+#REF!</f>
        <v>#REF!</v>
      </c>
      <c r="L47" s="27">
        <f>SUM(L25:L46)</f>
        <v>0.56122448979591844</v>
      </c>
      <c r="M47" s="27">
        <f>SUM(M25:M46)</f>
        <v>5.1020408163265305</v>
      </c>
      <c r="N47" s="27">
        <f>SUM(N25:N46)</f>
        <v>3.3673469387755102</v>
      </c>
      <c r="O47" s="27" t="e">
        <f>O25+#REF!+#REF!+#REF!</f>
        <v>#REF!</v>
      </c>
      <c r="Q47" s="12"/>
      <c r="R47" s="21" t="e">
        <f>#REF!+#REF!+#REF!+#REF!+R25</f>
        <v>#REF!</v>
      </c>
    </row>
    <row r="48" spans="1:18" ht="30">
      <c r="A48" s="98" t="s">
        <v>28</v>
      </c>
      <c r="B48" s="70" t="s">
        <v>211</v>
      </c>
      <c r="C48" s="73">
        <v>150</v>
      </c>
      <c r="D48" s="73">
        <v>12.61</v>
      </c>
      <c r="E48" s="73">
        <v>13.89</v>
      </c>
      <c r="F48" s="73">
        <v>60.33</v>
      </c>
      <c r="G48" s="73">
        <v>420.98</v>
      </c>
      <c r="H48" s="12"/>
      <c r="I48" s="18" t="e">
        <f>I49+I56+#REF!+#REF!+#REF!</f>
        <v>#REF!</v>
      </c>
      <c r="K48" s="33">
        <v>98</v>
      </c>
      <c r="L48" s="33">
        <f>D48*P48</f>
        <v>8.2385333333333328</v>
      </c>
      <c r="M48" s="33">
        <f>E48*P48</f>
        <v>9.0747999999999998</v>
      </c>
      <c r="N48" s="33">
        <f>F48*P48</f>
        <v>39.415599999999998</v>
      </c>
      <c r="O48" s="33">
        <f>G48*P48</f>
        <v>275.0402666666667</v>
      </c>
      <c r="P48">
        <f>K48/C48</f>
        <v>0.65333333333333332</v>
      </c>
      <c r="Q48" s="12"/>
      <c r="R48" s="18" t="e">
        <f>R49+R56+#REF!+#REF!+#REF!</f>
        <v>#REF!</v>
      </c>
    </row>
    <row r="49" spans="1:18">
      <c r="A49" s="99"/>
      <c r="B49" s="6" t="s">
        <v>33</v>
      </c>
      <c r="C49" s="25">
        <v>70</v>
      </c>
      <c r="D49" s="25">
        <v>7.42</v>
      </c>
      <c r="E49" s="25">
        <v>0.91</v>
      </c>
      <c r="F49" s="25">
        <v>47.32</v>
      </c>
      <c r="G49" s="25">
        <v>231.7</v>
      </c>
      <c r="H49" s="12">
        <v>24</v>
      </c>
      <c r="I49" s="16">
        <f t="shared" ref="I49:I61" si="7">H49/1000*C49</f>
        <v>1.68</v>
      </c>
      <c r="K49" s="25">
        <f>C49*P48</f>
        <v>45.733333333333334</v>
      </c>
      <c r="L49" s="25"/>
      <c r="M49" s="25"/>
      <c r="N49" s="25"/>
      <c r="O49" s="25"/>
      <c r="Q49" s="12">
        <v>24</v>
      </c>
      <c r="R49" s="12">
        <f t="shared" si="1"/>
        <v>1.0976000000000001</v>
      </c>
    </row>
    <row r="50" spans="1:18">
      <c r="A50" s="99"/>
      <c r="B50" s="6" t="s">
        <v>26</v>
      </c>
      <c r="C50" s="25">
        <v>60</v>
      </c>
      <c r="D50" s="25">
        <v>1.74</v>
      </c>
      <c r="E50" s="25">
        <v>1.92</v>
      </c>
      <c r="F50" s="25">
        <v>2.82</v>
      </c>
      <c r="G50" s="25">
        <v>35.4</v>
      </c>
      <c r="H50" s="12"/>
      <c r="I50" s="16"/>
      <c r="K50" s="25"/>
      <c r="L50" s="25"/>
      <c r="M50" s="25"/>
      <c r="N50" s="25"/>
      <c r="O50" s="25"/>
      <c r="Q50" s="12"/>
      <c r="R50" s="12"/>
    </row>
    <row r="51" spans="1:18">
      <c r="A51" s="99"/>
      <c r="B51" s="6" t="s">
        <v>210</v>
      </c>
      <c r="C51" s="25">
        <v>2</v>
      </c>
      <c r="D51" s="25">
        <v>0.25</v>
      </c>
      <c r="E51" s="25">
        <v>0.05</v>
      </c>
      <c r="F51" s="25"/>
      <c r="G51" s="25">
        <v>1.5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23</v>
      </c>
      <c r="C52" s="25">
        <v>10</v>
      </c>
      <c r="D52" s="25"/>
      <c r="E52" s="25"/>
      <c r="F52" s="25">
        <v>9.9700000000000006</v>
      </c>
      <c r="G52" s="25">
        <v>39.799999999999997</v>
      </c>
      <c r="H52" s="12"/>
      <c r="I52" s="16"/>
      <c r="K52" s="25"/>
      <c r="L52" s="25"/>
      <c r="M52" s="25"/>
      <c r="N52" s="25"/>
      <c r="O52" s="25"/>
      <c r="Q52" s="12"/>
      <c r="R52" s="12"/>
    </row>
    <row r="53" spans="1:18">
      <c r="A53" s="99"/>
      <c r="B53" s="6" t="s">
        <v>13</v>
      </c>
      <c r="C53" s="25">
        <v>4</v>
      </c>
      <c r="D53" s="25"/>
      <c r="E53" s="25">
        <v>4</v>
      </c>
      <c r="F53" s="25"/>
      <c r="G53" s="25">
        <v>35.93</v>
      </c>
      <c r="H53" s="12"/>
      <c r="I53" s="16"/>
      <c r="K53" s="25"/>
      <c r="L53" s="25"/>
      <c r="M53" s="25"/>
      <c r="N53" s="25"/>
      <c r="O53" s="25"/>
      <c r="Q53" s="12"/>
      <c r="R53" s="12"/>
    </row>
    <row r="54" spans="1:18">
      <c r="A54" s="99"/>
      <c r="B54" s="6" t="s">
        <v>36</v>
      </c>
      <c r="C54" s="25">
        <v>0.25</v>
      </c>
      <c r="D54" s="25">
        <v>3.17</v>
      </c>
      <c r="E54" s="25">
        <v>2.88</v>
      </c>
      <c r="F54" s="25">
        <v>0.18</v>
      </c>
      <c r="G54" s="25">
        <v>39.25</v>
      </c>
      <c r="H54" s="12"/>
      <c r="I54" s="16"/>
      <c r="K54" s="25"/>
      <c r="L54" s="25"/>
      <c r="M54" s="25"/>
      <c r="N54" s="25"/>
      <c r="O54" s="25"/>
      <c r="Q54" s="12"/>
      <c r="R54" s="12"/>
    </row>
    <row r="55" spans="1:18">
      <c r="A55" s="99"/>
      <c r="B55" s="6" t="s">
        <v>9</v>
      </c>
      <c r="C55" s="25">
        <v>5</v>
      </c>
      <c r="D55" s="25">
        <v>0.03</v>
      </c>
      <c r="E55" s="25">
        <v>4.13</v>
      </c>
      <c r="F55" s="25">
        <v>0.04</v>
      </c>
      <c r="G55" s="25">
        <v>37.4</v>
      </c>
      <c r="H55" s="12"/>
      <c r="I55" s="16"/>
      <c r="K55" s="25"/>
      <c r="L55" s="25"/>
      <c r="M55" s="25"/>
      <c r="N55" s="25"/>
      <c r="O55" s="25"/>
      <c r="Q55" s="12"/>
      <c r="R55" s="12"/>
    </row>
    <row r="56" spans="1:18" ht="30">
      <c r="A56" s="99"/>
      <c r="B56" s="90" t="s">
        <v>99</v>
      </c>
      <c r="C56" s="73">
        <v>170</v>
      </c>
      <c r="D56" s="73">
        <v>4.93</v>
      </c>
      <c r="E56" s="73">
        <v>4.25</v>
      </c>
      <c r="F56" s="73">
        <f>9.6/200*C56</f>
        <v>8.16</v>
      </c>
      <c r="G56" s="73">
        <f>106/200*C56</f>
        <v>90.100000000000009</v>
      </c>
      <c r="H56" s="12">
        <v>37</v>
      </c>
      <c r="I56" s="16">
        <f t="shared" si="7"/>
        <v>6.29</v>
      </c>
      <c r="K56" s="25">
        <f>C56*P48</f>
        <v>111.06666666666666</v>
      </c>
      <c r="L56" s="25"/>
      <c r="M56" s="25"/>
      <c r="N56" s="25"/>
      <c r="O56" s="25"/>
      <c r="Q56" s="12">
        <v>37</v>
      </c>
      <c r="R56" s="12">
        <f t="shared" si="1"/>
        <v>4.1094666666666662</v>
      </c>
    </row>
    <row r="57" spans="1:18" hidden="1">
      <c r="A57" s="99"/>
      <c r="B57" s="6"/>
      <c r="C57" s="25"/>
      <c r="D57" s="25"/>
      <c r="E57" s="25"/>
      <c r="F57" s="25"/>
      <c r="G57" s="25"/>
      <c r="H57" s="12"/>
      <c r="I57" s="12">
        <f t="shared" si="7"/>
        <v>0</v>
      </c>
      <c r="K57" s="25" t="e">
        <f>C57*#REF!</f>
        <v>#REF!</v>
      </c>
      <c r="L57" s="25"/>
      <c r="M57" s="25"/>
      <c r="N57" s="25"/>
      <c r="O57" s="25"/>
      <c r="Q57" s="12"/>
      <c r="R57" s="12" t="e">
        <f t="shared" si="1"/>
        <v>#REF!</v>
      </c>
    </row>
    <row r="58" spans="1:18" hidden="1">
      <c r="A58" s="99"/>
      <c r="B58" s="6"/>
      <c r="C58" s="25"/>
      <c r="D58" s="25"/>
      <c r="E58" s="25"/>
      <c r="F58" s="25"/>
      <c r="G58" s="25"/>
      <c r="H58" s="12"/>
      <c r="I58" s="12">
        <f t="shared" si="7"/>
        <v>0</v>
      </c>
      <c r="K58" s="25" t="e">
        <f>C58*#REF!</f>
        <v>#REF!</v>
      </c>
      <c r="L58" s="25"/>
      <c r="M58" s="25"/>
      <c r="N58" s="25"/>
      <c r="O58" s="25"/>
      <c r="Q58" s="12"/>
      <c r="R58" s="12" t="e">
        <f t="shared" si="1"/>
        <v>#REF!</v>
      </c>
    </row>
    <row r="59" spans="1:18" hidden="1">
      <c r="A59" s="99"/>
      <c r="B59" s="6"/>
      <c r="C59" s="25"/>
      <c r="D59" s="25"/>
      <c r="E59" s="25"/>
      <c r="F59" s="25"/>
      <c r="G59" s="25"/>
      <c r="H59" s="12"/>
      <c r="I59" s="12">
        <f t="shared" si="7"/>
        <v>0</v>
      </c>
      <c r="K59" s="25" t="e">
        <f>C59*#REF!</f>
        <v>#REF!</v>
      </c>
      <c r="L59" s="25"/>
      <c r="M59" s="25"/>
      <c r="N59" s="25"/>
      <c r="O59" s="25"/>
      <c r="Q59" s="12"/>
      <c r="R59" s="12" t="e">
        <f t="shared" si="1"/>
        <v>#REF!</v>
      </c>
    </row>
    <row r="60" spans="1:18" hidden="1">
      <c r="A60" s="99"/>
      <c r="B60" s="6"/>
      <c r="C60" s="25"/>
      <c r="D60" s="25"/>
      <c r="E60" s="25"/>
      <c r="F60" s="25"/>
      <c r="G60" s="25"/>
      <c r="H60" s="12"/>
      <c r="I60" s="12">
        <f t="shared" si="7"/>
        <v>0</v>
      </c>
      <c r="K60" s="25" t="e">
        <f>C60*#REF!</f>
        <v>#REF!</v>
      </c>
      <c r="L60" s="25"/>
      <c r="M60" s="25"/>
      <c r="N60" s="25"/>
      <c r="O60" s="25"/>
      <c r="Q60" s="12"/>
      <c r="R60" s="12" t="e">
        <f t="shared" si="1"/>
        <v>#REF!</v>
      </c>
    </row>
    <row r="61" spans="1:18" hidden="1">
      <c r="A61" s="99"/>
      <c r="B61" s="32"/>
      <c r="C61" s="33"/>
      <c r="D61" s="33"/>
      <c r="E61" s="33"/>
      <c r="F61" s="33"/>
      <c r="G61" s="33"/>
      <c r="H61" s="17"/>
      <c r="I61" s="18">
        <f t="shared" si="7"/>
        <v>0</v>
      </c>
      <c r="K61" s="33"/>
      <c r="L61" s="33"/>
      <c r="M61" s="33"/>
      <c r="N61" s="33"/>
      <c r="O61" s="33"/>
      <c r="Q61" s="17"/>
      <c r="R61" s="19">
        <f t="shared" si="1"/>
        <v>0</v>
      </c>
    </row>
    <row r="62" spans="1:18">
      <c r="A62" s="96" t="s">
        <v>11</v>
      </c>
      <c r="B62" s="96"/>
      <c r="C62" s="27">
        <f>C48+C56</f>
        <v>320</v>
      </c>
      <c r="D62" s="27">
        <f>D48+D56</f>
        <v>17.54</v>
      </c>
      <c r="E62" s="27">
        <f>E48+E56</f>
        <v>18.14</v>
      </c>
      <c r="F62" s="27">
        <f>F48+F56</f>
        <v>68.489999999999995</v>
      </c>
      <c r="G62" s="27">
        <f>G48+G56</f>
        <v>511.08000000000004</v>
      </c>
      <c r="H62" s="12"/>
      <c r="I62" s="20" t="e">
        <f>I48+#REF!+I61</f>
        <v>#REF!</v>
      </c>
      <c r="K62" s="27" t="e">
        <f>K48+#REF!+K61</f>
        <v>#REF!</v>
      </c>
      <c r="L62" s="27">
        <f>SUM(L48:L61)</f>
        <v>8.2385333333333328</v>
      </c>
      <c r="M62" s="27">
        <f>SUM(M48:M61)</f>
        <v>9.0747999999999998</v>
      </c>
      <c r="N62" s="27">
        <f>SUM(N48:N61)</f>
        <v>39.415599999999998</v>
      </c>
      <c r="O62" s="27">
        <f>SUM(O48:O61)</f>
        <v>275.0402666666667</v>
      </c>
      <c r="Q62" s="12"/>
      <c r="R62" s="20" t="e">
        <f>R48+#REF!+R61</f>
        <v>#REF!</v>
      </c>
    </row>
    <row r="63" spans="1:18" ht="15.75" thickBot="1">
      <c r="A63" s="2"/>
      <c r="B63" s="2"/>
      <c r="C63" s="28"/>
      <c r="D63" s="28"/>
      <c r="E63" s="28"/>
      <c r="F63" s="28"/>
      <c r="G63" s="28"/>
      <c r="H63" s="12"/>
      <c r="I63" s="12"/>
      <c r="K63" s="28"/>
      <c r="L63" s="28"/>
      <c r="M63" s="28"/>
      <c r="N63" s="28"/>
      <c r="O63" s="28"/>
      <c r="Q63" s="12"/>
      <c r="R63" s="12"/>
    </row>
    <row r="64" spans="1:18" ht="15.75" thickBot="1">
      <c r="A64" s="96" t="s">
        <v>29</v>
      </c>
      <c r="B64" s="96"/>
      <c r="C64" s="27">
        <f>C22+C24+C47+C62</f>
        <v>1694</v>
      </c>
      <c r="D64" s="27">
        <f>D22+D23+D47+D62</f>
        <v>74.44</v>
      </c>
      <c r="E64" s="27">
        <f>E22+E24+E47+E62</f>
        <v>68.070000000000007</v>
      </c>
      <c r="F64" s="27">
        <f>F22+F24+F47+F62</f>
        <v>206.85000000000002</v>
      </c>
      <c r="G64" s="27">
        <f>G22+G24+G47+G62</f>
        <v>1673.73</v>
      </c>
      <c r="H64" s="12"/>
      <c r="I64" s="23" t="e">
        <f>I62+I47+I24+I22</f>
        <v>#REF!</v>
      </c>
      <c r="K64" s="27" t="e">
        <f>K22+K24+K47+K62</f>
        <v>#REF!</v>
      </c>
      <c r="L64" s="27">
        <f>L22+L24+L47+L62</f>
        <v>13.048157823129252</v>
      </c>
      <c r="M64" s="27">
        <f>M22+M24+M47+M62</f>
        <v>18.41404081632653</v>
      </c>
      <c r="N64" s="27">
        <f>N22+N24+N47+N62</f>
        <v>71.392946938775509</v>
      </c>
      <c r="O64" s="27" t="e">
        <f>O22+O24+O47+O62</f>
        <v>#REF!</v>
      </c>
      <c r="Q64" s="12"/>
      <c r="R64" s="23" t="e">
        <f>R62+R47+R24+R22</f>
        <v>#REF!</v>
      </c>
    </row>
    <row r="65" spans="1:15">
      <c r="A65" s="2"/>
      <c r="B65" s="2"/>
      <c r="C65" s="2"/>
      <c r="D65" s="2"/>
      <c r="E65" s="2"/>
      <c r="F65" s="2"/>
      <c r="G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K68" s="2"/>
      <c r="L68" s="2"/>
      <c r="M68" s="2"/>
      <c r="N68" s="2"/>
      <c r="O68" s="2"/>
    </row>
    <row r="69" spans="1:15">
      <c r="A69" s="2"/>
      <c r="B69" s="2"/>
      <c r="C69" s="2" t="s">
        <v>94</v>
      </c>
      <c r="D69" s="2"/>
      <c r="E69" s="2"/>
      <c r="F69" s="2"/>
      <c r="G69" s="2"/>
      <c r="K69" s="2" t="s">
        <v>94</v>
      </c>
      <c r="L69" s="2"/>
      <c r="M69" s="2"/>
      <c r="N69" s="2"/>
      <c r="O69" s="2"/>
    </row>
    <row r="70" spans="1:15">
      <c r="A70" s="2"/>
      <c r="B70" s="2" t="s">
        <v>69</v>
      </c>
      <c r="C70" s="36" t="e">
        <f>C56+#REF!</f>
        <v>#REF!</v>
      </c>
      <c r="D70" s="2"/>
      <c r="E70" s="2"/>
      <c r="F70" s="2"/>
      <c r="G70" s="2"/>
      <c r="K70" s="36" t="e">
        <f>K56+#REF!</f>
        <v>#REF!</v>
      </c>
      <c r="L70" s="2"/>
      <c r="M70" s="2"/>
      <c r="N70" s="2"/>
      <c r="O70" s="2"/>
    </row>
    <row r="71" spans="1:15">
      <c r="A71" s="2"/>
      <c r="B71" s="2" t="s">
        <v>70</v>
      </c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5">
      <c r="A72" s="2"/>
      <c r="B72" s="2" t="s">
        <v>71</v>
      </c>
      <c r="C72" s="36" t="e">
        <f>#REF!</f>
        <v>#REF!</v>
      </c>
      <c r="D72" s="2"/>
      <c r="E72" s="2"/>
      <c r="F72" s="2"/>
      <c r="G72" s="2"/>
      <c r="K72" s="36" t="e">
        <f>#REF!</f>
        <v>#REF!</v>
      </c>
      <c r="L72" s="2"/>
      <c r="M72" s="2"/>
      <c r="N72" s="2"/>
      <c r="O72" s="2"/>
    </row>
    <row r="73" spans="1:15">
      <c r="A73" s="2"/>
      <c r="B73" s="2" t="s">
        <v>72</v>
      </c>
      <c r="C73" s="36">
        <f>C15</f>
        <v>120</v>
      </c>
      <c r="D73" s="2"/>
      <c r="E73" s="2"/>
      <c r="F73" s="2"/>
      <c r="G73" s="2"/>
      <c r="K73" s="36">
        <f>K15</f>
        <v>52.8</v>
      </c>
      <c r="L73" s="2"/>
      <c r="M73" s="2"/>
      <c r="N73" s="2"/>
      <c r="O73" s="2"/>
    </row>
    <row r="74" spans="1:15">
      <c r="A74" s="2"/>
      <c r="B74" s="2" t="s">
        <v>73</v>
      </c>
      <c r="C74" s="36" t="e">
        <f>#REF!</f>
        <v>#REF!</v>
      </c>
      <c r="D74" s="2"/>
      <c r="E74" s="2"/>
      <c r="F74" s="2"/>
      <c r="G74" s="2"/>
      <c r="K74" s="36" t="e">
        <f>#REF!</f>
        <v>#REF!</v>
      </c>
      <c r="L74" s="2"/>
      <c r="M74" s="2"/>
      <c r="N74" s="2"/>
      <c r="O74" s="2"/>
    </row>
    <row r="75" spans="1:15">
      <c r="A75" s="2"/>
      <c r="B75" s="2" t="s">
        <v>74</v>
      </c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5">
      <c r="A76" s="2"/>
      <c r="B76" s="2" t="s">
        <v>75</v>
      </c>
      <c r="C76" s="2"/>
      <c r="D76" s="2"/>
      <c r="E76" s="2"/>
      <c r="F76" s="2"/>
      <c r="G76" s="2"/>
      <c r="K76" s="2"/>
      <c r="L76" s="2"/>
      <c r="M76" s="2"/>
      <c r="N76" s="2"/>
      <c r="O76" s="2"/>
    </row>
    <row r="77" spans="1:15">
      <c r="A77" s="2"/>
      <c r="B77" s="2" t="s">
        <v>76</v>
      </c>
      <c r="C77" s="2">
        <v>0.2</v>
      </c>
      <c r="D77" s="2"/>
      <c r="E77" s="2"/>
      <c r="F77" s="2"/>
      <c r="G77" s="2"/>
      <c r="K77" s="2">
        <v>0.1</v>
      </c>
      <c r="L77" s="2"/>
      <c r="M77" s="2"/>
      <c r="N77" s="2"/>
      <c r="O77" s="2"/>
    </row>
    <row r="78" spans="1:15">
      <c r="A78" s="2"/>
      <c r="B78" s="2" t="s">
        <v>77</v>
      </c>
      <c r="C78" s="36" t="e">
        <f>#REF!+#REF!</f>
        <v>#REF!</v>
      </c>
      <c r="D78" s="2"/>
      <c r="E78" s="2"/>
      <c r="F78" s="2"/>
      <c r="G78" s="2"/>
      <c r="K78" s="36" t="e">
        <f>#REF!+#REF!</f>
        <v>#REF!</v>
      </c>
      <c r="L78" s="2"/>
      <c r="M78" s="2"/>
      <c r="N78" s="2"/>
      <c r="O78" s="2"/>
    </row>
    <row r="79" spans="1:15">
      <c r="A79" s="2"/>
      <c r="B79" s="2" t="s">
        <v>78</v>
      </c>
      <c r="C79" s="36" t="e">
        <f>C26+#REF!+#REF!+#REF!</f>
        <v>#REF!</v>
      </c>
      <c r="D79" s="2"/>
      <c r="E79" s="2"/>
      <c r="F79" s="2"/>
      <c r="G79" s="2"/>
      <c r="K79" s="36" t="e">
        <f>K26+#REF!+#REF!+#REF!</f>
        <v>#REF!</v>
      </c>
      <c r="L79" s="2"/>
      <c r="M79" s="2"/>
      <c r="N79" s="2"/>
      <c r="O79" s="2"/>
    </row>
    <row r="80" spans="1:15">
      <c r="A80" s="2"/>
      <c r="B80" s="2" t="s">
        <v>79</v>
      </c>
      <c r="C80" s="36" t="e">
        <f>#REF!+C27</f>
        <v>#REF!</v>
      </c>
      <c r="D80" s="2"/>
      <c r="E80" s="2"/>
      <c r="F80" s="2"/>
      <c r="G80" s="2"/>
      <c r="K80" s="36" t="e">
        <f>#REF!+K27</f>
        <v>#REF!</v>
      </c>
      <c r="L80" s="2"/>
      <c r="M80" s="2"/>
      <c r="N80" s="2"/>
      <c r="O80" s="2"/>
    </row>
    <row r="81" spans="1:15">
      <c r="A81" s="2"/>
      <c r="B81" s="2" t="s">
        <v>80</v>
      </c>
      <c r="C81" s="36" t="e">
        <f>#REF!</f>
        <v>#REF!</v>
      </c>
      <c r="D81" s="2"/>
      <c r="E81" s="2"/>
      <c r="F81" s="2"/>
      <c r="G81" s="2"/>
      <c r="K81" s="36" t="e">
        <f>#REF!</f>
        <v>#REF!</v>
      </c>
      <c r="L81" s="2"/>
      <c r="M81" s="2"/>
      <c r="N81" s="2"/>
      <c r="O81" s="2"/>
    </row>
    <row r="82" spans="1:15">
      <c r="A82" s="2"/>
      <c r="B82" s="2" t="s">
        <v>81</v>
      </c>
      <c r="C82" s="36">
        <f>C23</f>
        <v>180</v>
      </c>
      <c r="D82" s="2"/>
      <c r="E82" s="2"/>
      <c r="F82" s="2"/>
      <c r="G82" s="2"/>
      <c r="K82" s="36">
        <f>K23</f>
        <v>160</v>
      </c>
      <c r="L82" s="2"/>
      <c r="M82" s="2"/>
      <c r="N82" s="2"/>
      <c r="O82" s="2"/>
    </row>
    <row r="83" spans="1:15">
      <c r="A83" s="2"/>
      <c r="B83" s="2" t="s">
        <v>82</v>
      </c>
      <c r="C83" s="36" t="e">
        <f>#REF!</f>
        <v>#REF!</v>
      </c>
      <c r="D83" s="2"/>
      <c r="E83" s="2"/>
      <c r="F83" s="2"/>
      <c r="G83" s="2"/>
      <c r="K83" s="36" t="e">
        <f>#REF!</f>
        <v>#REF!</v>
      </c>
      <c r="L83" s="2"/>
      <c r="M83" s="2"/>
      <c r="N83" s="2"/>
      <c r="O83" s="2"/>
    </row>
    <row r="84" spans="1:15">
      <c r="A84" s="2"/>
      <c r="B84" s="2" t="s">
        <v>83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84</v>
      </c>
      <c r="C85" s="36" t="e">
        <f>#REF!</f>
        <v>#REF!</v>
      </c>
      <c r="D85" s="2"/>
      <c r="E85" s="2"/>
      <c r="F85" s="2"/>
      <c r="G85" s="2"/>
      <c r="K85" s="36" t="e">
        <f>#REF!</f>
        <v>#REF!</v>
      </c>
      <c r="L85" s="2"/>
      <c r="M85" s="2"/>
      <c r="N85" s="2"/>
      <c r="O85" s="2"/>
    </row>
    <row r="86" spans="1:15">
      <c r="A86" s="2"/>
      <c r="B86" s="2" t="s">
        <v>85</v>
      </c>
      <c r="C86" s="36">
        <f>C7</f>
        <v>25</v>
      </c>
      <c r="D86" s="2"/>
      <c r="E86" s="2"/>
      <c r="F86" s="2"/>
      <c r="G86" s="2"/>
      <c r="K86" s="36">
        <f>K7</f>
        <v>11</v>
      </c>
      <c r="L86" s="2"/>
      <c r="M86" s="2"/>
      <c r="N86" s="2"/>
      <c r="O86" s="2"/>
    </row>
    <row r="87" spans="1:15">
      <c r="A87" s="2"/>
      <c r="B87" s="2" t="s">
        <v>86</v>
      </c>
      <c r="C87" s="36" t="e">
        <f>#REF!+C49</f>
        <v>#REF!</v>
      </c>
      <c r="D87" s="2"/>
      <c r="E87" s="2"/>
      <c r="F87" s="2"/>
      <c r="G87" s="2"/>
      <c r="K87" s="36" t="e">
        <f>#REF!+K49</f>
        <v>#REF!</v>
      </c>
      <c r="L87" s="2"/>
      <c r="M87" s="2"/>
      <c r="N87" s="2"/>
      <c r="O87" s="2"/>
    </row>
    <row r="88" spans="1:15">
      <c r="A88" s="2"/>
      <c r="B88" s="2" t="s">
        <v>87</v>
      </c>
      <c r="C88" s="36" t="e">
        <f>C19+C14+#REF!+#REF!+#REF!</f>
        <v>#REF!</v>
      </c>
      <c r="D88" s="2"/>
      <c r="E88" s="2"/>
      <c r="F88" s="2"/>
      <c r="G88" s="2"/>
      <c r="K88" s="36" t="e">
        <f>K19+K14+#REF!+#REF!+#REF!</f>
        <v>#REF!</v>
      </c>
      <c r="L88" s="2"/>
      <c r="M88" s="2"/>
      <c r="N88" s="2"/>
      <c r="O88" s="2"/>
    </row>
    <row r="89" spans="1:15">
      <c r="A89" s="2"/>
      <c r="B89" s="2" t="s">
        <v>88</v>
      </c>
      <c r="C89" s="36" t="e">
        <f>#REF!+#REF!</f>
        <v>#REF!</v>
      </c>
      <c r="D89" s="2"/>
      <c r="E89" s="2"/>
      <c r="F89" s="2"/>
      <c r="G89" s="2"/>
      <c r="K89" s="36" t="e">
        <f>#REF!+#REF!</f>
        <v>#REF!</v>
      </c>
      <c r="L89" s="2"/>
      <c r="M89" s="2"/>
      <c r="N89" s="2"/>
      <c r="O89" s="2"/>
    </row>
    <row r="90" spans="1:15">
      <c r="A90" s="2"/>
      <c r="B90" s="2" t="s">
        <v>89</v>
      </c>
      <c r="C90" s="36">
        <f>C17</f>
        <v>40</v>
      </c>
      <c r="D90" s="2"/>
      <c r="E90" s="2"/>
      <c r="F90" s="2"/>
      <c r="G90" s="2"/>
      <c r="K90" s="36">
        <f>K17</f>
        <v>85.714285714285708</v>
      </c>
      <c r="L90" s="2"/>
      <c r="M90" s="2"/>
      <c r="N90" s="2"/>
      <c r="O90" s="2"/>
    </row>
    <row r="91" spans="1:15">
      <c r="A91" s="2"/>
      <c r="B91" s="2" t="s">
        <v>90</v>
      </c>
      <c r="C91" s="2"/>
      <c r="D91" s="2"/>
      <c r="E91" s="2"/>
      <c r="F91" s="2"/>
      <c r="G91" s="2"/>
      <c r="K91" s="2"/>
      <c r="L91" s="2"/>
      <c r="M91" s="2"/>
      <c r="N91" s="2"/>
      <c r="O91" s="2"/>
    </row>
    <row r="92" spans="1:15">
      <c r="A92" s="2"/>
      <c r="B92" s="2" t="s">
        <v>91</v>
      </c>
      <c r="C92" s="2"/>
      <c r="D92" s="2"/>
      <c r="E92" s="2"/>
      <c r="F92" s="2"/>
      <c r="G92" s="2"/>
      <c r="K92" s="2"/>
      <c r="L92" s="2"/>
      <c r="M92" s="2"/>
      <c r="N92" s="2"/>
      <c r="O92" s="2"/>
    </row>
    <row r="93" spans="1:15">
      <c r="A93" s="2"/>
      <c r="B93" s="2" t="s">
        <v>92</v>
      </c>
      <c r="C93" s="36" t="e">
        <f>#REF!+#REF!+#REF!+#REF!</f>
        <v>#REF!</v>
      </c>
      <c r="D93" s="2"/>
      <c r="E93" s="2"/>
      <c r="F93" s="2"/>
      <c r="G93" s="2"/>
      <c r="K93" s="36" t="e">
        <f>#REF!+#REF!+#REF!+#REF!</f>
        <v>#REF!</v>
      </c>
      <c r="L93" s="2"/>
      <c r="M93" s="2"/>
      <c r="N93" s="2"/>
      <c r="O93" s="2"/>
    </row>
    <row r="94" spans="1:15">
      <c r="A94" s="2"/>
      <c r="B94" s="2" t="s">
        <v>93</v>
      </c>
      <c r="C94" s="36" t="e">
        <f>#REF!</f>
        <v>#REF!</v>
      </c>
      <c r="D94" s="2"/>
      <c r="E94" s="2"/>
      <c r="F94" s="2"/>
      <c r="G94" s="2"/>
      <c r="H94" s="2"/>
      <c r="I94" s="2"/>
      <c r="K94" s="36" t="e">
        <f>#REF!</f>
        <v>#REF!</v>
      </c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2:B62"/>
    <mergeCell ref="A64:B64"/>
    <mergeCell ref="A6:A21"/>
    <mergeCell ref="A22:B22"/>
    <mergeCell ref="A24:B24"/>
    <mergeCell ref="A25:A46"/>
    <mergeCell ref="A47:B47"/>
    <mergeCell ref="A48:A61"/>
  </mergeCells>
  <pageMargins left="0.25" right="0.25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66"/>
  <sheetViews>
    <sheetView topLeftCell="A32" workbookViewId="0">
      <selection activeCell="B60" sqref="A60:XFD61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7" t="s">
        <v>67</v>
      </c>
      <c r="B3" s="107"/>
      <c r="C3" s="107"/>
      <c r="D3" s="107"/>
      <c r="E3" s="107"/>
      <c r="F3" s="107"/>
      <c r="G3" s="107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30">
      <c r="A6" s="97" t="s">
        <v>8</v>
      </c>
      <c r="B6" s="68" t="s">
        <v>212</v>
      </c>
      <c r="C6" s="73">
        <v>130</v>
      </c>
      <c r="D6" s="73">
        <v>8.3699999999999992</v>
      </c>
      <c r="E6" s="73">
        <v>11.22</v>
      </c>
      <c r="F6" s="73">
        <v>4.38</v>
      </c>
      <c r="G6" s="73">
        <v>159.94</v>
      </c>
      <c r="H6" s="12"/>
      <c r="I6" s="19">
        <f>I7+I14+I15</f>
        <v>16.059999999999999</v>
      </c>
      <c r="K6" s="33">
        <v>110</v>
      </c>
      <c r="L6" s="33">
        <f>D6*P6</f>
        <v>7.0823076923076913</v>
      </c>
      <c r="M6" s="33">
        <f>E6*P6</f>
        <v>9.4938461538461549</v>
      </c>
      <c r="N6" s="33">
        <f>F6*P6</f>
        <v>3.7061538461538461</v>
      </c>
      <c r="O6" s="33">
        <f>G6*P6</f>
        <v>135.33384615384614</v>
      </c>
      <c r="P6">
        <f>K6/C6</f>
        <v>0.84615384615384615</v>
      </c>
      <c r="R6" s="19">
        <f>R7+R14+R15</f>
        <v>13.58923076923077</v>
      </c>
      <c r="V6" s="58" t="s">
        <v>132</v>
      </c>
    </row>
    <row r="7" spans="1:22">
      <c r="A7" s="97"/>
      <c r="B7" s="4" t="s">
        <v>36</v>
      </c>
      <c r="C7" s="25">
        <v>50</v>
      </c>
      <c r="D7" s="25">
        <v>6.35</v>
      </c>
      <c r="E7" s="25">
        <v>5.75</v>
      </c>
      <c r="F7" s="25">
        <v>0.35</v>
      </c>
      <c r="G7" s="25">
        <v>78.5</v>
      </c>
      <c r="H7">
        <v>44</v>
      </c>
      <c r="I7" s="13">
        <f>H7/1000*C7</f>
        <v>2.1999999999999997</v>
      </c>
      <c r="K7" s="25">
        <f>C7*P6</f>
        <v>42.307692307692307</v>
      </c>
      <c r="L7" s="25"/>
      <c r="M7" s="25"/>
      <c r="N7" s="25"/>
      <c r="O7" s="25"/>
      <c r="Q7">
        <v>44</v>
      </c>
      <c r="R7" s="12">
        <f>Q7/1000*K7</f>
        <v>1.8615384615384614</v>
      </c>
    </row>
    <row r="8" spans="1:22">
      <c r="A8" s="97"/>
      <c r="B8" s="4" t="s">
        <v>26</v>
      </c>
      <c r="C8" s="25">
        <v>100</v>
      </c>
      <c r="D8" s="56">
        <v>2</v>
      </c>
      <c r="E8" s="25">
        <v>3</v>
      </c>
      <c r="F8" s="25">
        <v>4</v>
      </c>
      <c r="G8" s="25">
        <v>59</v>
      </c>
      <c r="I8" s="13"/>
      <c r="K8" s="25"/>
      <c r="L8" s="25"/>
      <c r="M8" s="25"/>
      <c r="N8" s="25"/>
      <c r="O8" s="25"/>
      <c r="R8" s="12"/>
    </row>
    <row r="9" spans="1:22">
      <c r="A9" s="97"/>
      <c r="B9" s="4"/>
      <c r="C9" s="25"/>
      <c r="D9" s="25"/>
      <c r="E9" s="25"/>
      <c r="F9" s="25"/>
      <c r="G9" s="25"/>
      <c r="I9" s="13"/>
      <c r="K9" s="25"/>
      <c r="L9" s="25"/>
      <c r="M9" s="25"/>
      <c r="N9" s="25"/>
      <c r="O9" s="25"/>
      <c r="R9" s="12"/>
    </row>
    <row r="10" spans="1:22">
      <c r="A10" s="97"/>
      <c r="B10" s="4" t="s">
        <v>9</v>
      </c>
      <c r="C10" s="25">
        <v>3</v>
      </c>
      <c r="D10" s="25">
        <v>0.02</v>
      </c>
      <c r="E10" s="25">
        <v>2.4700000000000002</v>
      </c>
      <c r="F10" s="25">
        <v>0.03</v>
      </c>
      <c r="G10" s="25">
        <v>22.44</v>
      </c>
      <c r="I10" s="13"/>
      <c r="K10" s="25"/>
      <c r="L10" s="25"/>
      <c r="M10" s="25"/>
      <c r="N10" s="25"/>
      <c r="O10" s="25"/>
      <c r="R10" s="12"/>
    </row>
    <row r="11" spans="1:22" ht="45">
      <c r="A11" s="97"/>
      <c r="B11" s="77" t="s">
        <v>109</v>
      </c>
      <c r="C11" s="66">
        <v>170</v>
      </c>
      <c r="D11" s="66">
        <v>3.55</v>
      </c>
      <c r="E11" s="66">
        <v>5.14</v>
      </c>
      <c r="F11" s="66">
        <v>16.84</v>
      </c>
      <c r="G11" s="66">
        <v>141.29</v>
      </c>
      <c r="I11" s="13"/>
      <c r="K11" s="25"/>
      <c r="L11" s="25"/>
      <c r="M11" s="25"/>
      <c r="N11" s="25"/>
      <c r="O11" s="25"/>
      <c r="R11" s="12"/>
    </row>
    <row r="12" spans="1:22">
      <c r="A12" s="97"/>
      <c r="B12" s="64" t="s">
        <v>27</v>
      </c>
      <c r="C12" s="65">
        <v>1</v>
      </c>
      <c r="D12" s="65">
        <v>0.15</v>
      </c>
      <c r="E12" s="65">
        <v>0.04</v>
      </c>
      <c r="F12" s="65">
        <v>7.0000000000000007E-2</v>
      </c>
      <c r="G12" s="65">
        <v>1.19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4" t="s">
        <v>26</v>
      </c>
      <c r="C13" s="65">
        <v>170</v>
      </c>
      <c r="D13" s="65">
        <v>3.4</v>
      </c>
      <c r="E13" s="65">
        <v>5.0999999999999996</v>
      </c>
      <c r="F13" s="65">
        <v>6.8</v>
      </c>
      <c r="G13" s="65">
        <v>100.3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4" t="s">
        <v>23</v>
      </c>
      <c r="C14" s="65">
        <v>10</v>
      </c>
      <c r="D14" s="65"/>
      <c r="E14" s="65"/>
      <c r="F14" s="65">
        <v>9.9700000000000006</v>
      </c>
      <c r="G14" s="65">
        <v>39.799999999999997</v>
      </c>
      <c r="H14" s="13">
        <v>234</v>
      </c>
      <c r="I14" s="13">
        <f t="shared" ref="I14:I19" si="0">H14/1000*C14</f>
        <v>2.3400000000000003</v>
      </c>
      <c r="K14" s="25">
        <f>C14*P6</f>
        <v>8.4615384615384617</v>
      </c>
      <c r="L14" s="25"/>
      <c r="M14" s="25"/>
      <c r="N14" s="25"/>
      <c r="O14" s="25"/>
      <c r="Q14" s="13">
        <v>234</v>
      </c>
      <c r="R14" s="12">
        <f t="shared" ref="R14:R64" si="1">Q14/1000*K14</f>
        <v>1.9800000000000002</v>
      </c>
    </row>
    <row r="15" spans="1:22" ht="30">
      <c r="A15" s="97"/>
      <c r="B15" s="78" t="s">
        <v>105</v>
      </c>
      <c r="C15" s="66">
        <v>40</v>
      </c>
      <c r="D15" s="66">
        <f>7.5/100*C15</f>
        <v>3</v>
      </c>
      <c r="E15" s="66">
        <f>2.9/100*C15</f>
        <v>1.1599999999999999</v>
      </c>
      <c r="F15" s="66">
        <f>51.4/100*C15</f>
        <v>20.560000000000002</v>
      </c>
      <c r="G15" s="66">
        <f>262/100*C15</f>
        <v>104.80000000000001</v>
      </c>
      <c r="H15" s="13">
        <v>288</v>
      </c>
      <c r="I15" s="13">
        <f t="shared" si="0"/>
        <v>11.52</v>
      </c>
      <c r="K15" s="25">
        <f>C15*P6</f>
        <v>33.846153846153847</v>
      </c>
      <c r="L15" s="25"/>
      <c r="M15" s="25"/>
      <c r="N15" s="25"/>
      <c r="O15" s="25"/>
      <c r="Q15" s="13">
        <v>288</v>
      </c>
      <c r="R15" s="12">
        <f t="shared" si="1"/>
        <v>9.7476923076923079</v>
      </c>
    </row>
    <row r="16" spans="1:22" ht="30">
      <c r="A16" s="97"/>
      <c r="B16" s="78" t="s">
        <v>106</v>
      </c>
      <c r="C16" s="66">
        <v>10</v>
      </c>
      <c r="D16" s="66">
        <f>0.5/100*C16</f>
        <v>0.05</v>
      </c>
      <c r="E16" s="66">
        <f>82.5/100*C16</f>
        <v>8.25</v>
      </c>
      <c r="F16" s="66">
        <f>0.8/100*C16</f>
        <v>0.08</v>
      </c>
      <c r="G16" s="66">
        <f>748/100*C16</f>
        <v>74.800000000000011</v>
      </c>
      <c r="H16" s="12"/>
      <c r="I16" s="34" t="e">
        <f>#REF!+#REF!+#REF!+#REF!</f>
        <v>#REF!</v>
      </c>
      <c r="K16" s="33">
        <v>150</v>
      </c>
      <c r="L16" s="33">
        <f>D16*P16</f>
        <v>0.75</v>
      </c>
      <c r="M16" s="33">
        <f>E16*P16</f>
        <v>123.75</v>
      </c>
      <c r="N16" s="33">
        <f>F16*P16</f>
        <v>1.2</v>
      </c>
      <c r="O16" s="33">
        <f>G16*P16</f>
        <v>1122.0000000000002</v>
      </c>
      <c r="P16">
        <f>K16/C16</f>
        <v>15</v>
      </c>
      <c r="Q16" s="12"/>
      <c r="R16" s="19" t="e">
        <f>#REF!+#REF!+#REF!+#REF!</f>
        <v>#REF!</v>
      </c>
    </row>
    <row r="17" spans="1:18" hidden="1">
      <c r="A17" s="97"/>
      <c r="B17" s="32"/>
      <c r="C17" s="33"/>
      <c r="D17" s="33"/>
      <c r="E17" s="33"/>
      <c r="F17" s="33"/>
      <c r="G17" s="33"/>
      <c r="H17" s="12"/>
      <c r="I17" s="34">
        <f t="shared" si="0"/>
        <v>0</v>
      </c>
      <c r="K17" s="33"/>
      <c r="L17" s="33"/>
      <c r="M17" s="33"/>
      <c r="N17" s="33"/>
      <c r="O17" s="33"/>
      <c r="Q17" s="12"/>
      <c r="R17" s="19">
        <f t="shared" si="1"/>
        <v>0</v>
      </c>
    </row>
    <row r="18" spans="1:18" hidden="1">
      <c r="A18" s="97"/>
      <c r="B18" s="3"/>
      <c r="C18" s="25"/>
      <c r="D18" s="25"/>
      <c r="E18" s="25"/>
      <c r="F18" s="25"/>
      <c r="G18" s="25"/>
      <c r="H18" s="15"/>
      <c r="I18" s="16">
        <f t="shared" si="0"/>
        <v>0</v>
      </c>
      <c r="K18" s="25" t="e">
        <f>C18*#REF!</f>
        <v>#REF!</v>
      </c>
      <c r="L18" s="25"/>
      <c r="M18" s="25"/>
      <c r="N18" s="25"/>
      <c r="O18" s="25"/>
      <c r="Q18" s="15"/>
      <c r="R18" s="12" t="e">
        <f t="shared" si="1"/>
        <v>#REF!</v>
      </c>
    </row>
    <row r="19" spans="1:18" hidden="1">
      <c r="A19" s="97"/>
      <c r="B19" s="3"/>
      <c r="C19" s="25"/>
      <c r="D19" s="25"/>
      <c r="E19" s="25"/>
      <c r="F19" s="25"/>
      <c r="G19" s="25"/>
      <c r="H19" s="15"/>
      <c r="I19" s="16">
        <f t="shared" si="0"/>
        <v>0</v>
      </c>
      <c r="K19" s="25" t="e">
        <f>C19*#REF!</f>
        <v>#REF!</v>
      </c>
      <c r="L19" s="25"/>
      <c r="M19" s="25"/>
      <c r="N19" s="25"/>
      <c r="O19" s="25"/>
      <c r="Q19" s="15"/>
      <c r="R19" s="12" t="e">
        <f t="shared" si="1"/>
        <v>#REF!</v>
      </c>
    </row>
    <row r="20" spans="1:18">
      <c r="A20" s="96" t="s">
        <v>11</v>
      </c>
      <c r="B20" s="96"/>
      <c r="C20" s="21">
        <f>C6+C11+C15+C16</f>
        <v>350</v>
      </c>
      <c r="D20" s="21">
        <f>D6+D11+D15+D16</f>
        <v>14.969999999999999</v>
      </c>
      <c r="E20" s="21">
        <f>E6+E11+E15+E16</f>
        <v>25.77</v>
      </c>
      <c r="F20" s="21">
        <f>F6+F11+F15+F16</f>
        <v>41.86</v>
      </c>
      <c r="G20" s="21">
        <f>G6+G11+G15+G16</f>
        <v>480.83000000000004</v>
      </c>
      <c r="H20" s="13"/>
      <c r="I20" s="22" t="e">
        <f>I6+I16+#REF!+I17</f>
        <v>#REF!</v>
      </c>
      <c r="K20" s="21" t="e">
        <f>K6+K16+#REF!+K17</f>
        <v>#REF!</v>
      </c>
      <c r="L20" s="21">
        <f>SUM(L6:L19)</f>
        <v>7.8323076923076913</v>
      </c>
      <c r="M20" s="21">
        <f t="shared" ref="M20:O20" si="2">SUM(M6:M19)</f>
        <v>133.24384615384616</v>
      </c>
      <c r="N20" s="21">
        <f t="shared" si="2"/>
        <v>4.9061538461538463</v>
      </c>
      <c r="O20" s="21">
        <f t="shared" si="2"/>
        <v>1257.3338461538465</v>
      </c>
      <c r="Q20" s="13"/>
      <c r="R20" s="22" t="e">
        <f>R6+R16+#REF!+R17</f>
        <v>#REF!</v>
      </c>
    </row>
    <row r="21" spans="1:18" ht="30">
      <c r="A21" s="5" t="s">
        <v>12</v>
      </c>
      <c r="B21" s="70" t="s">
        <v>173</v>
      </c>
      <c r="C21" s="73">
        <v>160</v>
      </c>
      <c r="D21" s="33">
        <v>1</v>
      </c>
      <c r="E21" s="33">
        <v>0.2</v>
      </c>
      <c r="F21" s="33">
        <v>20.2</v>
      </c>
      <c r="G21" s="33">
        <v>92</v>
      </c>
      <c r="H21" s="15">
        <v>41</v>
      </c>
      <c r="I21" s="12">
        <f t="shared" ref="I21" si="3">H21/1000*C21</f>
        <v>6.5600000000000005</v>
      </c>
      <c r="K21" s="33">
        <v>160</v>
      </c>
      <c r="L21" s="33">
        <f>D21*P21</f>
        <v>1</v>
      </c>
      <c r="M21" s="33">
        <f>E21*P21</f>
        <v>0.2</v>
      </c>
      <c r="N21" s="33">
        <f>F21*P21</f>
        <v>20.2</v>
      </c>
      <c r="O21" s="33">
        <f>G21*P21</f>
        <v>92</v>
      </c>
      <c r="P21">
        <f>K21/C21</f>
        <v>1</v>
      </c>
      <c r="Q21" s="15">
        <v>41</v>
      </c>
      <c r="R21" s="12">
        <f t="shared" si="1"/>
        <v>6.5600000000000005</v>
      </c>
    </row>
    <row r="22" spans="1:18">
      <c r="A22" s="96" t="s">
        <v>11</v>
      </c>
      <c r="B22" s="96"/>
      <c r="C22" s="26">
        <f>C21</f>
        <v>160</v>
      </c>
      <c r="D22" s="26">
        <f>D21</f>
        <v>1</v>
      </c>
      <c r="E22" s="26">
        <f t="shared" ref="E22:G22" si="4">E21</f>
        <v>0.2</v>
      </c>
      <c r="F22" s="26">
        <f t="shared" si="4"/>
        <v>20.2</v>
      </c>
      <c r="G22" s="26">
        <f t="shared" si="4"/>
        <v>92</v>
      </c>
      <c r="H22" s="12"/>
      <c r="I22" s="22">
        <f>SUM(I21)</f>
        <v>6.5600000000000005</v>
      </c>
      <c r="K22" s="26">
        <v>150</v>
      </c>
      <c r="L22" s="26">
        <f>L21</f>
        <v>1</v>
      </c>
      <c r="M22" s="26">
        <f t="shared" ref="M22:O22" si="5">M21</f>
        <v>0.2</v>
      </c>
      <c r="N22" s="26">
        <f t="shared" si="5"/>
        <v>20.2</v>
      </c>
      <c r="O22" s="26">
        <f t="shared" si="5"/>
        <v>92</v>
      </c>
      <c r="Q22" s="12"/>
      <c r="R22" s="22">
        <f>SUM(R21)</f>
        <v>6.5600000000000005</v>
      </c>
    </row>
    <row r="23" spans="1:18">
      <c r="A23" s="98" t="s">
        <v>24</v>
      </c>
      <c r="B23" s="70" t="s">
        <v>205</v>
      </c>
      <c r="C23" s="73">
        <v>114</v>
      </c>
      <c r="D23" s="73">
        <v>3.08</v>
      </c>
      <c r="E23" s="73">
        <v>0.71</v>
      </c>
      <c r="F23" s="73">
        <v>18.27</v>
      </c>
      <c r="G23" s="73">
        <v>89.55</v>
      </c>
      <c r="H23" s="12"/>
      <c r="I23" s="19" t="e">
        <f>I24+I25+I45+I46+#REF!</f>
        <v>#REF!</v>
      </c>
      <c r="K23" s="33">
        <v>50</v>
      </c>
      <c r="L23" s="33">
        <f>D23*P23</f>
        <v>1.3508771929824561</v>
      </c>
      <c r="M23" s="33">
        <f>E23*P23</f>
        <v>0.31140350877192979</v>
      </c>
      <c r="N23" s="33">
        <f>F23*P23</f>
        <v>8.0131578947368407</v>
      </c>
      <c r="O23" s="33">
        <f>G23*P23</f>
        <v>39.276315789473678</v>
      </c>
      <c r="P23">
        <f>K23/C23</f>
        <v>0.43859649122807015</v>
      </c>
      <c r="Q23" s="12"/>
      <c r="R23" s="19" t="e">
        <f>R24+R25+R45+R46+#REF!</f>
        <v>#REF!</v>
      </c>
    </row>
    <row r="24" spans="1:18">
      <c r="A24" s="99"/>
      <c r="B24" s="6" t="s">
        <v>15</v>
      </c>
      <c r="C24" s="25">
        <v>60</v>
      </c>
      <c r="D24" s="25">
        <v>0.78</v>
      </c>
      <c r="E24" s="25">
        <v>0.06</v>
      </c>
      <c r="F24" s="25">
        <v>4.32</v>
      </c>
      <c r="G24" s="25">
        <v>19.8</v>
      </c>
      <c r="H24" s="12">
        <v>52</v>
      </c>
      <c r="I24" s="12">
        <f t="shared" ref="I24:I46" si="6">H24/1000*C24</f>
        <v>3.1199999999999997</v>
      </c>
      <c r="K24" s="25">
        <f>C24*P23</f>
        <v>26.315789473684209</v>
      </c>
      <c r="L24" s="25"/>
      <c r="M24" s="25"/>
      <c r="N24" s="25"/>
      <c r="O24" s="25"/>
      <c r="Q24" s="12">
        <v>52</v>
      </c>
      <c r="R24" s="12">
        <f t="shared" si="1"/>
        <v>1.3684210526315788</v>
      </c>
    </row>
    <row r="25" spans="1:18">
      <c r="A25" s="99"/>
      <c r="B25" s="6" t="s">
        <v>174</v>
      </c>
      <c r="C25" s="25">
        <v>25</v>
      </c>
      <c r="D25" s="25">
        <v>0.35</v>
      </c>
      <c r="E25" s="25">
        <v>0</v>
      </c>
      <c r="F25" s="25">
        <v>2.6</v>
      </c>
      <c r="G25" s="25">
        <v>10.25</v>
      </c>
      <c r="H25" s="12">
        <v>61</v>
      </c>
      <c r="I25" s="12">
        <f t="shared" si="6"/>
        <v>1.5249999999999999</v>
      </c>
      <c r="K25" s="25">
        <f>C25*P23</f>
        <v>10.964912280701753</v>
      </c>
      <c r="L25" s="25"/>
      <c r="M25" s="25"/>
      <c r="N25" s="25"/>
      <c r="O25" s="25"/>
      <c r="Q25" s="12">
        <v>61</v>
      </c>
      <c r="R25" s="12">
        <f t="shared" si="1"/>
        <v>0.66885964912280693</v>
      </c>
    </row>
    <row r="26" spans="1:18" ht="30">
      <c r="A26" s="99"/>
      <c r="B26" s="6" t="s">
        <v>168</v>
      </c>
      <c r="C26" s="25">
        <v>50</v>
      </c>
      <c r="D26" s="25">
        <v>1.95</v>
      </c>
      <c r="E26" s="25">
        <v>0.65</v>
      </c>
      <c r="F26" s="25">
        <v>11.35</v>
      </c>
      <c r="G26" s="25">
        <v>59.5</v>
      </c>
      <c r="H26" s="12"/>
      <c r="I26" s="12"/>
      <c r="K26" s="25"/>
      <c r="L26" s="25"/>
      <c r="M26" s="25"/>
      <c r="N26" s="25"/>
      <c r="O26" s="25"/>
      <c r="Q26" s="12"/>
      <c r="R26" s="12"/>
    </row>
    <row r="27" spans="1:18" ht="30">
      <c r="A27" s="99"/>
      <c r="B27" s="70" t="s">
        <v>141</v>
      </c>
      <c r="C27" s="73">
        <v>250</v>
      </c>
      <c r="D27" s="73">
        <v>11.56</v>
      </c>
      <c r="E27" s="73">
        <v>6.6</v>
      </c>
      <c r="F27" s="73">
        <v>27.45</v>
      </c>
      <c r="G27" s="73">
        <v>208.77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6" t="s">
        <v>122</v>
      </c>
      <c r="C28" s="25">
        <v>40</v>
      </c>
      <c r="D28" s="25">
        <v>8.1999999999999993</v>
      </c>
      <c r="E28" s="25">
        <v>3.2</v>
      </c>
      <c r="F28" s="25"/>
      <c r="G28" s="25">
        <v>61.6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6" t="s">
        <v>44</v>
      </c>
      <c r="C29" s="25">
        <v>10</v>
      </c>
      <c r="D29" s="25">
        <v>1.2</v>
      </c>
      <c r="E29" s="25">
        <v>0.28999999999999998</v>
      </c>
      <c r="F29" s="25">
        <v>6.93</v>
      </c>
      <c r="G29" s="25">
        <v>33.4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6" t="s">
        <v>30</v>
      </c>
      <c r="C30" s="25">
        <v>100</v>
      </c>
      <c r="D30" s="25">
        <v>2</v>
      </c>
      <c r="E30" s="25">
        <v>0.1</v>
      </c>
      <c r="F30" s="25">
        <v>19.7</v>
      </c>
      <c r="G30" s="25">
        <v>83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6" t="s">
        <v>15</v>
      </c>
      <c r="C31" s="25">
        <v>5</v>
      </c>
      <c r="D31" s="25">
        <v>7.0000000000000007E-2</v>
      </c>
      <c r="E31" s="25">
        <v>0.01</v>
      </c>
      <c r="F31" s="25">
        <v>0.35</v>
      </c>
      <c r="G31" s="25">
        <v>1.65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6" t="s">
        <v>16</v>
      </c>
      <c r="C32" s="25">
        <v>5</v>
      </c>
      <c r="D32" s="25">
        <v>0.09</v>
      </c>
      <c r="E32" s="25">
        <v>0</v>
      </c>
      <c r="F32" s="25">
        <v>0.47</v>
      </c>
      <c r="G32" s="25">
        <v>2.15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13</v>
      </c>
      <c r="C33" s="25">
        <v>3</v>
      </c>
      <c r="D33" s="25">
        <v>0</v>
      </c>
      <c r="E33" s="25">
        <v>3</v>
      </c>
      <c r="F33" s="25">
        <v>0</v>
      </c>
      <c r="G33" s="25">
        <v>26.97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 ht="45">
      <c r="A34" s="99"/>
      <c r="B34" s="70" t="s">
        <v>156</v>
      </c>
      <c r="C34" s="73">
        <v>210</v>
      </c>
      <c r="D34" s="73">
        <v>6.03</v>
      </c>
      <c r="E34" s="73">
        <v>5.88</v>
      </c>
      <c r="F34" s="73">
        <v>51.29</v>
      </c>
      <c r="G34" s="73">
        <v>274.39999999999998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 t="s">
        <v>30</v>
      </c>
      <c r="C35" s="25">
        <v>250</v>
      </c>
      <c r="D35" s="25">
        <v>5</v>
      </c>
      <c r="E35" s="25">
        <v>0.25</v>
      </c>
      <c r="F35" s="25">
        <v>49.25</v>
      </c>
      <c r="G35" s="25">
        <v>207.5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" t="s">
        <v>26</v>
      </c>
      <c r="C36" s="25">
        <v>50</v>
      </c>
      <c r="D36" s="25">
        <v>1</v>
      </c>
      <c r="E36" s="25">
        <v>1.5</v>
      </c>
      <c r="F36" s="25">
        <v>2</v>
      </c>
      <c r="G36" s="25">
        <v>29.5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6" t="s">
        <v>9</v>
      </c>
      <c r="C37" s="25">
        <v>5</v>
      </c>
      <c r="D37" s="25">
        <v>0.03</v>
      </c>
      <c r="E37" s="25">
        <v>4.13</v>
      </c>
      <c r="F37" s="25">
        <v>0.04</v>
      </c>
      <c r="G37" s="25">
        <v>37.4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 ht="45">
      <c r="A38" s="99"/>
      <c r="B38" s="69" t="s">
        <v>213</v>
      </c>
      <c r="C38" s="73">
        <v>90</v>
      </c>
      <c r="D38" s="73">
        <v>20</v>
      </c>
      <c r="E38" s="73">
        <v>19</v>
      </c>
      <c r="F38" s="73">
        <v>1</v>
      </c>
      <c r="G38" s="73">
        <v>245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214</v>
      </c>
      <c r="C39" s="25">
        <v>106</v>
      </c>
      <c r="D39" s="25">
        <v>19</v>
      </c>
      <c r="E39" s="25">
        <v>4</v>
      </c>
      <c r="F39" s="25"/>
      <c r="G39" s="25">
        <v>111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6" t="s">
        <v>13</v>
      </c>
      <c r="C40" s="25">
        <v>8</v>
      </c>
      <c r="D40" s="25"/>
      <c r="E40" s="25">
        <v>8</v>
      </c>
      <c r="F40" s="25"/>
      <c r="G40" s="25">
        <v>72</v>
      </c>
      <c r="H40" s="12"/>
      <c r="I40" s="12"/>
      <c r="K40" s="25"/>
      <c r="L40" s="25"/>
      <c r="M40" s="25"/>
      <c r="N40" s="25"/>
      <c r="O40" s="25"/>
      <c r="Q40" s="12"/>
      <c r="R40" s="12"/>
    </row>
    <row r="41" spans="1:18">
      <c r="A41" s="99"/>
      <c r="B41" s="6" t="s">
        <v>215</v>
      </c>
      <c r="C41" s="25">
        <v>30</v>
      </c>
      <c r="D41" s="25">
        <v>1</v>
      </c>
      <c r="E41" s="25">
        <v>6</v>
      </c>
      <c r="F41" s="25">
        <v>1</v>
      </c>
      <c r="G41" s="25">
        <v>62</v>
      </c>
      <c r="H41" s="12"/>
      <c r="I41" s="12"/>
      <c r="K41" s="25"/>
      <c r="L41" s="25"/>
      <c r="M41" s="25"/>
      <c r="N41" s="25"/>
      <c r="O41" s="25"/>
      <c r="Q41" s="12"/>
      <c r="R41" s="12"/>
    </row>
    <row r="42" spans="1:18" ht="30">
      <c r="A42" s="99"/>
      <c r="B42" s="70" t="s">
        <v>101</v>
      </c>
      <c r="C42" s="73">
        <v>170</v>
      </c>
      <c r="D42" s="73">
        <v>0.36</v>
      </c>
      <c r="E42" s="73" t="s">
        <v>34</v>
      </c>
      <c r="F42" s="73">
        <v>14.58</v>
      </c>
      <c r="G42" s="73">
        <v>58.84</v>
      </c>
      <c r="H42" s="12"/>
      <c r="I42" s="12"/>
      <c r="K42" s="25"/>
      <c r="L42" s="25"/>
      <c r="M42" s="25"/>
      <c r="N42" s="25"/>
      <c r="O42" s="25"/>
      <c r="Q42" s="12"/>
      <c r="R42" s="12"/>
    </row>
    <row r="43" spans="1:18">
      <c r="A43" s="99"/>
      <c r="B43" s="6" t="s">
        <v>40</v>
      </c>
      <c r="C43" s="25">
        <v>7</v>
      </c>
      <c r="D43" s="25">
        <v>0.36</v>
      </c>
      <c r="E43" s="25"/>
      <c r="F43" s="25">
        <v>4.6100000000000003</v>
      </c>
      <c r="G43" s="25">
        <v>19.04</v>
      </c>
      <c r="H43" s="12"/>
      <c r="I43" s="12"/>
      <c r="K43" s="25"/>
      <c r="L43" s="25"/>
      <c r="M43" s="25"/>
      <c r="N43" s="25"/>
      <c r="O43" s="25"/>
      <c r="Q43" s="12"/>
      <c r="R43" s="12"/>
    </row>
    <row r="44" spans="1:18">
      <c r="A44" s="99"/>
      <c r="B44" s="6" t="s">
        <v>23</v>
      </c>
      <c r="C44" s="25">
        <v>10</v>
      </c>
      <c r="D44" s="25"/>
      <c r="E44" s="25"/>
      <c r="F44" s="25">
        <v>9.9700000000000006</v>
      </c>
      <c r="G44" s="25">
        <v>39.799999999999997</v>
      </c>
      <c r="H44" s="12"/>
      <c r="I44" s="12"/>
      <c r="K44" s="25"/>
      <c r="L44" s="25"/>
      <c r="M44" s="25"/>
      <c r="N44" s="25"/>
      <c r="O44" s="25"/>
      <c r="Q44" s="12"/>
      <c r="R44" s="12"/>
    </row>
    <row r="45" spans="1:18">
      <c r="A45" s="99"/>
      <c r="B45" s="6" t="s">
        <v>22</v>
      </c>
      <c r="C45" s="25">
        <v>170</v>
      </c>
      <c r="D45" s="25"/>
      <c r="E45" s="25"/>
      <c r="F45" s="25"/>
      <c r="G45" s="25"/>
      <c r="H45" s="12">
        <v>39</v>
      </c>
      <c r="I45" s="12">
        <f t="shared" si="6"/>
        <v>6.63</v>
      </c>
      <c r="K45" s="25">
        <f>C45*P23</f>
        <v>74.561403508771932</v>
      </c>
      <c r="L45" s="25"/>
      <c r="M45" s="25"/>
      <c r="N45" s="25"/>
      <c r="O45" s="25"/>
      <c r="Q45" s="12">
        <v>39</v>
      </c>
      <c r="R45" s="12">
        <f t="shared" si="1"/>
        <v>2.9078947368421053</v>
      </c>
    </row>
    <row r="46" spans="1:18" ht="30">
      <c r="A46" s="99"/>
      <c r="B46" s="75" t="s">
        <v>123</v>
      </c>
      <c r="C46" s="73">
        <v>40</v>
      </c>
      <c r="D46" s="73">
        <v>2.64</v>
      </c>
      <c r="E46" s="73">
        <v>0.48</v>
      </c>
      <c r="F46" s="73">
        <v>13.36</v>
      </c>
      <c r="G46" s="73">
        <v>69.599999999999994</v>
      </c>
      <c r="H46" s="12">
        <v>37</v>
      </c>
      <c r="I46" s="12">
        <f t="shared" si="6"/>
        <v>1.48</v>
      </c>
      <c r="K46" s="25">
        <f>C46*P23</f>
        <v>17.543859649122805</v>
      </c>
      <c r="L46" s="25"/>
      <c r="M46" s="25"/>
      <c r="N46" s="25"/>
      <c r="O46" s="25"/>
      <c r="Q46" s="12">
        <v>37</v>
      </c>
      <c r="R46" s="12">
        <f t="shared" si="1"/>
        <v>0.64912280701754377</v>
      </c>
    </row>
    <row r="47" spans="1:18">
      <c r="A47" s="96" t="s">
        <v>11</v>
      </c>
      <c r="B47" s="96"/>
      <c r="C47" s="27">
        <f>C23+C27+C34+C38+C42+C46</f>
        <v>874</v>
      </c>
      <c r="D47" s="27">
        <f>D27+D34+D38+D42+D46</f>
        <v>40.590000000000003</v>
      </c>
      <c r="E47" s="27">
        <f>E23+E27+E34+E38+E46</f>
        <v>32.669999999999995</v>
      </c>
      <c r="F47" s="27">
        <f>F23+F27+F34+F38+F42+F46</f>
        <v>125.94999999999999</v>
      </c>
      <c r="G47" s="27">
        <f>G23+G27+G34+G38+G42+G46</f>
        <v>946.16000000000008</v>
      </c>
      <c r="H47" s="12"/>
      <c r="I47" s="21" t="e">
        <f>#REF!+#REF!+#REF!+#REF!+I23</f>
        <v>#REF!</v>
      </c>
      <c r="K47" s="27" t="e">
        <f>K23+#REF!+#REF!+#REF!+#REF!</f>
        <v>#REF!</v>
      </c>
      <c r="L47" s="27">
        <f>SUM(L23:L46)</f>
        <v>1.3508771929824561</v>
      </c>
      <c r="M47" s="27">
        <f>SUM(M23:M46)</f>
        <v>0.31140350877192979</v>
      </c>
      <c r="N47" s="27">
        <f>SUM(N23:N46)</f>
        <v>8.0131578947368407</v>
      </c>
      <c r="O47" s="27" t="e">
        <f>O23+#REF!+#REF!+#REF!</f>
        <v>#REF!</v>
      </c>
      <c r="Q47" s="12"/>
      <c r="R47" s="21" t="e">
        <f>#REF!+#REF!+#REF!+#REF!+R23</f>
        <v>#REF!</v>
      </c>
    </row>
    <row r="48" spans="1:18" ht="30">
      <c r="A48" s="98" t="s">
        <v>28</v>
      </c>
      <c r="B48" s="69" t="s">
        <v>216</v>
      </c>
      <c r="C48" s="73">
        <v>210</v>
      </c>
      <c r="D48" s="73">
        <v>32.22</v>
      </c>
      <c r="E48" s="73">
        <v>25.13</v>
      </c>
      <c r="F48" s="73">
        <v>28.23</v>
      </c>
      <c r="G48" s="73">
        <v>479.85</v>
      </c>
      <c r="H48" s="12"/>
      <c r="I48" s="18" t="e">
        <f>I49+I55+I56+I58+#REF!</f>
        <v>#REF!</v>
      </c>
      <c r="K48" s="33">
        <v>98</v>
      </c>
      <c r="L48" s="33">
        <f>D48*P48</f>
        <v>15.036</v>
      </c>
      <c r="M48" s="33">
        <f>E48*P48</f>
        <v>11.727333333333332</v>
      </c>
      <c r="N48" s="33">
        <f>F48*P48</f>
        <v>13.174000000000001</v>
      </c>
      <c r="O48" s="33">
        <f>G48*P48</f>
        <v>223.93</v>
      </c>
      <c r="P48">
        <f>K48/C48</f>
        <v>0.46666666666666667</v>
      </c>
      <c r="Q48" s="12"/>
      <c r="R48" s="18" t="e">
        <f>R49+R55+R56+R58+#REF!</f>
        <v>#REF!</v>
      </c>
    </row>
    <row r="49" spans="1:18">
      <c r="A49" s="99"/>
      <c r="B49" s="6" t="s">
        <v>35</v>
      </c>
      <c r="C49" s="25">
        <v>159</v>
      </c>
      <c r="D49" s="25">
        <v>27</v>
      </c>
      <c r="E49" s="25">
        <v>14</v>
      </c>
      <c r="F49" s="25">
        <v>3</v>
      </c>
      <c r="G49" s="25">
        <v>253</v>
      </c>
      <c r="H49" s="12">
        <v>24</v>
      </c>
      <c r="I49" s="16">
        <f t="shared" ref="I49:I64" si="7">H49/1000*C49</f>
        <v>3.8160000000000003</v>
      </c>
      <c r="K49" s="25">
        <f>C49*P48</f>
        <v>74.2</v>
      </c>
      <c r="L49" s="25"/>
      <c r="M49" s="25"/>
      <c r="N49" s="25"/>
      <c r="O49" s="25"/>
      <c r="Q49" s="12">
        <v>24</v>
      </c>
      <c r="R49" s="12">
        <f t="shared" si="1"/>
        <v>1.7808000000000002</v>
      </c>
    </row>
    <row r="50" spans="1:18">
      <c r="A50" s="99"/>
      <c r="B50" s="6" t="s">
        <v>33</v>
      </c>
      <c r="C50" s="25">
        <v>22</v>
      </c>
      <c r="D50" s="25">
        <v>2</v>
      </c>
      <c r="E50" s="25"/>
      <c r="F50" s="25">
        <v>15</v>
      </c>
      <c r="G50" s="25">
        <v>73</v>
      </c>
      <c r="H50" s="12"/>
      <c r="I50" s="16"/>
      <c r="K50" s="25"/>
      <c r="L50" s="25"/>
      <c r="M50" s="25"/>
      <c r="N50" s="25"/>
      <c r="O50" s="25"/>
      <c r="Q50" s="12"/>
      <c r="R50" s="12"/>
    </row>
    <row r="51" spans="1:18">
      <c r="A51" s="99"/>
      <c r="B51" s="6" t="s">
        <v>36</v>
      </c>
      <c r="C51" s="25">
        <v>0.25</v>
      </c>
      <c r="D51" s="25">
        <v>3.17</v>
      </c>
      <c r="E51" s="25">
        <v>2.88</v>
      </c>
      <c r="F51" s="25">
        <v>0.18</v>
      </c>
      <c r="G51" s="25">
        <v>39.25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23</v>
      </c>
      <c r="C52" s="25">
        <v>10</v>
      </c>
      <c r="D52" s="25"/>
      <c r="E52" s="25"/>
      <c r="F52" s="25">
        <v>9.9700000000000006</v>
      </c>
      <c r="G52" s="25">
        <v>39.799999999999997</v>
      </c>
      <c r="H52" s="12"/>
      <c r="I52" s="16"/>
      <c r="K52" s="25"/>
      <c r="L52" s="25"/>
      <c r="M52" s="25"/>
      <c r="N52" s="25"/>
      <c r="O52" s="25"/>
      <c r="Q52" s="12"/>
      <c r="R52" s="12"/>
    </row>
    <row r="53" spans="1:18">
      <c r="A53" s="99"/>
      <c r="B53" s="6" t="s">
        <v>9</v>
      </c>
      <c r="C53" s="63">
        <v>10</v>
      </c>
      <c r="D53" s="63">
        <f>0.5/100*C53</f>
        <v>0.05</v>
      </c>
      <c r="E53" s="63">
        <f>82.5/100*C53</f>
        <v>8.25</v>
      </c>
      <c r="F53" s="63">
        <f>0.8/100*C53</f>
        <v>0.08</v>
      </c>
      <c r="G53" s="63">
        <f>748/100*C53</f>
        <v>74.800000000000011</v>
      </c>
      <c r="H53" s="12"/>
      <c r="I53" s="16"/>
      <c r="K53" s="25"/>
      <c r="L53" s="25"/>
      <c r="M53" s="25"/>
      <c r="N53" s="25"/>
      <c r="O53" s="25"/>
      <c r="Q53" s="12"/>
      <c r="R53" s="12"/>
    </row>
    <row r="54" spans="1:18">
      <c r="A54" s="99"/>
      <c r="B54" s="69" t="s">
        <v>137</v>
      </c>
      <c r="C54" s="67">
        <v>170</v>
      </c>
      <c r="D54" s="67">
        <v>7.0000000000000007E-2</v>
      </c>
      <c r="E54" s="67">
        <v>0</v>
      </c>
      <c r="F54" s="67">
        <v>10.27</v>
      </c>
      <c r="G54" s="67">
        <v>42.28</v>
      </c>
      <c r="H54" s="12"/>
      <c r="I54" s="16"/>
      <c r="K54" s="25"/>
      <c r="L54" s="25"/>
      <c r="M54" s="25"/>
      <c r="N54" s="25"/>
      <c r="O54" s="25"/>
      <c r="Q54" s="12"/>
      <c r="R54" s="12"/>
    </row>
    <row r="55" spans="1:18">
      <c r="A55" s="99"/>
      <c r="B55" s="6" t="s">
        <v>37</v>
      </c>
      <c r="C55" s="25">
        <v>5</v>
      </c>
      <c r="D55" s="25"/>
      <c r="E55" s="25"/>
      <c r="F55" s="25"/>
      <c r="G55" s="25"/>
      <c r="H55" s="12">
        <v>37</v>
      </c>
      <c r="I55" s="16">
        <f t="shared" si="7"/>
        <v>0.185</v>
      </c>
      <c r="K55" s="25">
        <f>C55*P48</f>
        <v>2.3333333333333335</v>
      </c>
      <c r="L55" s="25"/>
      <c r="M55" s="25"/>
      <c r="N55" s="25"/>
      <c r="O55" s="25"/>
      <c r="Q55" s="12">
        <v>37</v>
      </c>
      <c r="R55" s="12">
        <f t="shared" si="1"/>
        <v>8.6333333333333331E-2</v>
      </c>
    </row>
    <row r="56" spans="1:18">
      <c r="A56" s="99"/>
      <c r="B56" s="6" t="s">
        <v>23</v>
      </c>
      <c r="C56" s="25">
        <v>10</v>
      </c>
      <c r="D56" s="25"/>
      <c r="E56" s="25"/>
      <c r="F56" s="25">
        <v>9.98</v>
      </c>
      <c r="G56" s="25">
        <v>39.799999999999997</v>
      </c>
      <c r="H56" s="12">
        <v>432</v>
      </c>
      <c r="I56" s="16">
        <f t="shared" si="7"/>
        <v>4.32</v>
      </c>
      <c r="K56" s="25">
        <f>C56*P48</f>
        <v>4.666666666666667</v>
      </c>
      <c r="L56" s="25"/>
      <c r="M56" s="25"/>
      <c r="N56" s="25"/>
      <c r="O56" s="25"/>
      <c r="Q56" s="12">
        <v>432</v>
      </c>
      <c r="R56" s="12">
        <f t="shared" si="1"/>
        <v>2.016</v>
      </c>
    </row>
    <row r="57" spans="1:18">
      <c r="A57" s="99"/>
      <c r="B57" s="6" t="s">
        <v>22</v>
      </c>
      <c r="C57" s="25">
        <v>170</v>
      </c>
      <c r="D57" s="25"/>
      <c r="E57" s="25"/>
      <c r="F57" s="25"/>
      <c r="G57" s="25"/>
      <c r="H57" s="12">
        <v>37</v>
      </c>
      <c r="I57" s="16"/>
      <c r="K57" s="25">
        <f>C57*P48</f>
        <v>79.333333333333329</v>
      </c>
      <c r="L57" s="25"/>
      <c r="M57" s="25"/>
      <c r="N57" s="25"/>
      <c r="O57" s="25"/>
      <c r="Q57" s="12">
        <v>37</v>
      </c>
      <c r="R57" s="12">
        <f t="shared" si="1"/>
        <v>2.9353333333333329</v>
      </c>
    </row>
    <row r="58" spans="1:18">
      <c r="A58" s="99"/>
      <c r="B58" s="6" t="s">
        <v>21</v>
      </c>
      <c r="C58" s="25">
        <v>8</v>
      </c>
      <c r="D58" s="25">
        <v>7.0000000000000007E-2</v>
      </c>
      <c r="E58" s="25"/>
      <c r="F58" s="25">
        <v>0.28999999999999998</v>
      </c>
      <c r="G58" s="25">
        <v>2.48</v>
      </c>
      <c r="H58" s="12">
        <v>234</v>
      </c>
      <c r="I58" s="16">
        <f t="shared" si="7"/>
        <v>1.8720000000000001</v>
      </c>
      <c r="K58" s="25">
        <f>C58*P48</f>
        <v>3.7333333333333334</v>
      </c>
      <c r="L58" s="25"/>
      <c r="M58" s="25"/>
      <c r="N58" s="25"/>
      <c r="O58" s="25"/>
      <c r="Q58" s="12">
        <v>234</v>
      </c>
      <c r="R58" s="12">
        <f t="shared" si="1"/>
        <v>0.87360000000000004</v>
      </c>
    </row>
    <row r="59" spans="1:18">
      <c r="A59" s="99"/>
      <c r="B59" s="69" t="s">
        <v>217</v>
      </c>
      <c r="C59" s="73">
        <v>40</v>
      </c>
      <c r="D59" s="73">
        <v>3</v>
      </c>
      <c r="E59" s="73">
        <v>5</v>
      </c>
      <c r="F59" s="73">
        <v>30</v>
      </c>
      <c r="G59" s="73">
        <v>174</v>
      </c>
      <c r="H59" s="12">
        <v>60</v>
      </c>
      <c r="I59" s="16">
        <f t="shared" si="7"/>
        <v>2.4</v>
      </c>
      <c r="K59" s="25">
        <f>C59*P48</f>
        <v>18.666666666666668</v>
      </c>
      <c r="L59" s="25"/>
      <c r="M59" s="25"/>
      <c r="N59" s="25"/>
      <c r="O59" s="25"/>
      <c r="Q59" s="12">
        <v>60</v>
      </c>
      <c r="R59" s="12"/>
    </row>
    <row r="60" spans="1:18" hidden="1">
      <c r="A60" s="99"/>
      <c r="B60" s="6"/>
      <c r="C60" s="25"/>
      <c r="D60" s="25"/>
      <c r="E60" s="25"/>
      <c r="F60" s="25"/>
      <c r="G60" s="25"/>
      <c r="H60" s="12"/>
      <c r="I60" s="12">
        <f t="shared" si="7"/>
        <v>0</v>
      </c>
      <c r="K60" s="25" t="e">
        <f>C60*#REF!</f>
        <v>#REF!</v>
      </c>
      <c r="L60" s="25"/>
      <c r="M60" s="25"/>
      <c r="N60" s="25"/>
      <c r="O60" s="25"/>
      <c r="Q60" s="12"/>
      <c r="R60" s="12" t="e">
        <f t="shared" si="1"/>
        <v>#REF!</v>
      </c>
    </row>
    <row r="61" spans="1:18" hidden="1">
      <c r="A61" s="99"/>
      <c r="B61" s="6"/>
      <c r="C61" s="25"/>
      <c r="D61" s="25"/>
      <c r="E61" s="25"/>
      <c r="F61" s="25"/>
      <c r="G61" s="25"/>
      <c r="H61" s="12"/>
      <c r="I61" s="12">
        <f t="shared" si="7"/>
        <v>0</v>
      </c>
      <c r="K61" s="25" t="e">
        <f>C61*#REF!</f>
        <v>#REF!</v>
      </c>
      <c r="L61" s="25"/>
      <c r="M61" s="25"/>
      <c r="N61" s="25"/>
      <c r="O61" s="25"/>
      <c r="Q61" s="12"/>
      <c r="R61" s="12" t="e">
        <f t="shared" si="1"/>
        <v>#REF!</v>
      </c>
    </row>
    <row r="62" spans="1:18" hidden="1">
      <c r="A62" s="99"/>
      <c r="B62" s="6"/>
      <c r="C62" s="25"/>
      <c r="D62" s="25"/>
      <c r="E62" s="25"/>
      <c r="F62" s="25"/>
      <c r="G62" s="25"/>
      <c r="H62" s="12"/>
      <c r="I62" s="12">
        <f t="shared" si="7"/>
        <v>0</v>
      </c>
      <c r="K62" s="25" t="e">
        <f>C62*#REF!</f>
        <v>#REF!</v>
      </c>
      <c r="L62" s="25"/>
      <c r="M62" s="25"/>
      <c r="N62" s="25"/>
      <c r="O62" s="25"/>
      <c r="Q62" s="12"/>
      <c r="R62" s="12" t="e">
        <f t="shared" si="1"/>
        <v>#REF!</v>
      </c>
    </row>
    <row r="63" spans="1:18" hidden="1">
      <c r="A63" s="99"/>
      <c r="B63" s="6"/>
      <c r="C63" s="25"/>
      <c r="D63" s="25"/>
      <c r="E63" s="25"/>
      <c r="F63" s="25"/>
      <c r="G63" s="25"/>
      <c r="H63" s="12"/>
      <c r="I63" s="12">
        <f t="shared" si="7"/>
        <v>0</v>
      </c>
      <c r="K63" s="25" t="e">
        <f>C63*#REF!</f>
        <v>#REF!</v>
      </c>
      <c r="L63" s="25"/>
      <c r="M63" s="25"/>
      <c r="N63" s="25"/>
      <c r="O63" s="25"/>
      <c r="Q63" s="12"/>
      <c r="R63" s="12" t="e">
        <f t="shared" si="1"/>
        <v>#REF!</v>
      </c>
    </row>
    <row r="64" spans="1:18" hidden="1">
      <c r="A64" s="99"/>
      <c r="B64" s="32"/>
      <c r="C64" s="33"/>
      <c r="D64" s="33"/>
      <c r="E64" s="33"/>
      <c r="F64" s="33"/>
      <c r="G64" s="33"/>
      <c r="H64" s="17"/>
      <c r="I64" s="18">
        <f t="shared" si="7"/>
        <v>0</v>
      </c>
      <c r="K64" s="33"/>
      <c r="L64" s="33"/>
      <c r="M64" s="33"/>
      <c r="N64" s="33"/>
      <c r="O64" s="33"/>
      <c r="Q64" s="17"/>
      <c r="R64" s="19">
        <f t="shared" si="1"/>
        <v>0</v>
      </c>
    </row>
    <row r="65" spans="1:18">
      <c r="A65" s="96" t="s">
        <v>11</v>
      </c>
      <c r="B65" s="96"/>
      <c r="C65" s="27">
        <f>C48+C54+C59</f>
        <v>420</v>
      </c>
      <c r="D65" s="27">
        <f>D48+D54+D59</f>
        <v>35.29</v>
      </c>
      <c r="E65" s="27">
        <f>E48+E54+E59</f>
        <v>30.13</v>
      </c>
      <c r="F65" s="27">
        <f>F48+F54+F59</f>
        <v>68.5</v>
      </c>
      <c r="G65" s="27">
        <f>G48+G54+G59</f>
        <v>696.13</v>
      </c>
      <c r="H65" s="12"/>
      <c r="I65" s="20" t="e">
        <f>I48+#REF!+I64</f>
        <v>#REF!</v>
      </c>
      <c r="K65" s="27" t="e">
        <f>K48+#REF!+K64</f>
        <v>#REF!</v>
      </c>
      <c r="L65" s="27">
        <f>SUM(L48:L64)</f>
        <v>15.036</v>
      </c>
      <c r="M65" s="27">
        <f>SUM(M48:M64)</f>
        <v>11.727333333333332</v>
      </c>
      <c r="N65" s="27">
        <f>SUM(N48:N64)</f>
        <v>13.174000000000001</v>
      </c>
      <c r="O65" s="27">
        <f>SUM(O48:O64)</f>
        <v>223.93</v>
      </c>
      <c r="Q65" s="12"/>
      <c r="R65" s="20" t="e">
        <f>R48+#REF!+R64</f>
        <v>#REF!</v>
      </c>
    </row>
    <row r="66" spans="1:18" ht="15.75" thickBot="1">
      <c r="A66" s="2"/>
      <c r="B66" s="2"/>
      <c r="C66" s="28"/>
      <c r="D66" s="28"/>
      <c r="E66" s="28"/>
      <c r="F66" s="28"/>
      <c r="G66" s="28"/>
      <c r="H66" s="12"/>
      <c r="I66" s="12"/>
      <c r="K66" s="28"/>
      <c r="L66" s="28"/>
      <c r="M66" s="28"/>
      <c r="N66" s="28"/>
      <c r="O66" s="28"/>
      <c r="Q66" s="12"/>
      <c r="R66" s="12"/>
    </row>
    <row r="67" spans="1:18" ht="15.75" thickBot="1">
      <c r="A67" s="96" t="s">
        <v>29</v>
      </c>
      <c r="B67" s="96"/>
      <c r="C67" s="27">
        <f>C20+C22+C47+C65</f>
        <v>1804</v>
      </c>
      <c r="D67" s="27">
        <f>D20+D22+D47+D65</f>
        <v>91.85</v>
      </c>
      <c r="E67" s="27">
        <f>E20+E22+E47+E65</f>
        <v>88.77</v>
      </c>
      <c r="F67" s="27">
        <f>F20+F22+F47+F65</f>
        <v>256.51</v>
      </c>
      <c r="G67" s="27">
        <f>G20+G22+G47+G65</f>
        <v>2215.1200000000003</v>
      </c>
      <c r="H67" s="12"/>
      <c r="I67" s="23" t="e">
        <f>I65+I47+I22+I20</f>
        <v>#REF!</v>
      </c>
      <c r="K67" s="27" t="e">
        <f>K20+K22+K47+K65</f>
        <v>#REF!</v>
      </c>
      <c r="L67" s="27">
        <f>L20+L22+L47+L65</f>
        <v>25.219184885290147</v>
      </c>
      <c r="M67" s="27">
        <f>M20+M22+M47+M65</f>
        <v>145.48258299595139</v>
      </c>
      <c r="N67" s="27">
        <f>N20+N22+N47+N65</f>
        <v>46.293311740890687</v>
      </c>
      <c r="O67" s="27" t="e">
        <f>O20+O22+O47+O65</f>
        <v>#REF!</v>
      </c>
      <c r="Q67" s="12"/>
      <c r="R67" s="23" t="e">
        <f>R65+R47+R22+R20</f>
        <v>#REF!</v>
      </c>
    </row>
    <row r="68" spans="1:18">
      <c r="A68" s="2"/>
      <c r="B68" s="2"/>
      <c r="C68" s="2"/>
      <c r="D68" s="2"/>
      <c r="E68" s="2"/>
      <c r="F68" s="2"/>
      <c r="G68" s="2"/>
      <c r="K68" s="2"/>
      <c r="L68" s="2"/>
      <c r="M68" s="2"/>
      <c r="N68" s="2"/>
      <c r="O68" s="2"/>
    </row>
    <row r="69" spans="1:18">
      <c r="A69" s="2"/>
      <c r="B69" s="2"/>
      <c r="C69" s="2"/>
      <c r="D69" s="2"/>
      <c r="E69" s="2"/>
      <c r="F69" s="2"/>
      <c r="G69" s="2"/>
      <c r="K69" s="2"/>
      <c r="L69" s="2"/>
      <c r="M69" s="2"/>
      <c r="N69" s="2"/>
      <c r="O69" s="2"/>
    </row>
    <row r="70" spans="1:18">
      <c r="A70" s="2"/>
      <c r="B70" s="2"/>
      <c r="C70" s="2"/>
      <c r="D70" s="2"/>
      <c r="E70" s="2"/>
      <c r="F70" s="2"/>
      <c r="G70" s="2"/>
      <c r="K70" s="2"/>
      <c r="L70" s="2"/>
      <c r="M70" s="2"/>
      <c r="N70" s="2"/>
      <c r="O70" s="2"/>
    </row>
    <row r="71" spans="1:18">
      <c r="A71" s="2"/>
      <c r="B71" s="2"/>
      <c r="C71" s="2"/>
      <c r="D71" s="2"/>
      <c r="E71" s="2"/>
      <c r="F71" s="2"/>
      <c r="G71" s="2"/>
      <c r="K71" s="2"/>
      <c r="L71" s="2"/>
      <c r="M71" s="2"/>
      <c r="N71" s="2"/>
      <c r="O71" s="2"/>
    </row>
    <row r="72" spans="1:18">
      <c r="A72" s="2"/>
      <c r="B72" s="2"/>
      <c r="C72" s="2" t="s">
        <v>94</v>
      </c>
      <c r="D72" s="2"/>
      <c r="E72" s="2"/>
      <c r="F72" s="2"/>
      <c r="G72" s="2"/>
      <c r="K72" s="2" t="s">
        <v>94</v>
      </c>
      <c r="L72" s="2"/>
      <c r="M72" s="2"/>
      <c r="N72" s="2"/>
      <c r="O72" s="2"/>
    </row>
    <row r="73" spans="1:18">
      <c r="A73" s="2"/>
      <c r="B73" s="2" t="s">
        <v>69</v>
      </c>
      <c r="C73" s="36" t="e">
        <f>C55+#REF!</f>
        <v>#REF!</v>
      </c>
      <c r="D73" s="2"/>
      <c r="E73" s="2"/>
      <c r="F73" s="2"/>
      <c r="G73" s="2"/>
      <c r="K73" s="36" t="e">
        <f>K55+#REF!</f>
        <v>#REF!</v>
      </c>
      <c r="L73" s="2"/>
      <c r="M73" s="2"/>
      <c r="N73" s="2"/>
      <c r="O73" s="2"/>
    </row>
    <row r="74" spans="1:18">
      <c r="A74" s="2"/>
      <c r="B74" s="2" t="s">
        <v>70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8">
      <c r="A75" s="2"/>
      <c r="B75" s="2" t="s">
        <v>71</v>
      </c>
      <c r="C75" s="36" t="e">
        <f>#REF!</f>
        <v>#REF!</v>
      </c>
      <c r="D75" s="2"/>
      <c r="E75" s="2"/>
      <c r="F75" s="2"/>
      <c r="G75" s="2"/>
      <c r="K75" s="36" t="e">
        <f>#REF!</f>
        <v>#REF!</v>
      </c>
      <c r="L75" s="2"/>
      <c r="M75" s="2"/>
      <c r="N75" s="2"/>
      <c r="O75" s="2"/>
    </row>
    <row r="76" spans="1:18">
      <c r="A76" s="2"/>
      <c r="B76" s="2" t="s">
        <v>72</v>
      </c>
      <c r="C76" s="36">
        <f>C15</f>
        <v>40</v>
      </c>
      <c r="D76" s="2"/>
      <c r="E76" s="2"/>
      <c r="F76" s="2"/>
      <c r="G76" s="2"/>
      <c r="K76" s="36">
        <f>K15</f>
        <v>33.846153846153847</v>
      </c>
      <c r="L76" s="2"/>
      <c r="M76" s="2"/>
      <c r="N76" s="2"/>
      <c r="O76" s="2"/>
    </row>
    <row r="77" spans="1:18">
      <c r="A77" s="2"/>
      <c r="B77" s="2" t="s">
        <v>73</v>
      </c>
      <c r="C77" s="36" t="e">
        <f>#REF!</f>
        <v>#REF!</v>
      </c>
      <c r="D77" s="2"/>
      <c r="E77" s="2"/>
      <c r="F77" s="2"/>
      <c r="G77" s="2"/>
      <c r="K77" s="36" t="e">
        <f>#REF!</f>
        <v>#REF!</v>
      </c>
      <c r="L77" s="2"/>
      <c r="M77" s="2"/>
      <c r="N77" s="2"/>
      <c r="O77" s="2"/>
    </row>
    <row r="78" spans="1:18">
      <c r="A78" s="2"/>
      <c r="B78" s="2" t="s">
        <v>74</v>
      </c>
      <c r="C78" s="2"/>
      <c r="D78" s="2"/>
      <c r="E78" s="2"/>
      <c r="F78" s="2"/>
      <c r="G78" s="2"/>
      <c r="K78" s="2"/>
      <c r="L78" s="2"/>
      <c r="M78" s="2"/>
      <c r="N78" s="2"/>
      <c r="O78" s="2"/>
    </row>
    <row r="79" spans="1:18">
      <c r="A79" s="2"/>
      <c r="B79" s="2" t="s">
        <v>75</v>
      </c>
      <c r="C79" s="2"/>
      <c r="D79" s="2"/>
      <c r="E79" s="2"/>
      <c r="F79" s="2"/>
      <c r="G79" s="2"/>
      <c r="K79" s="2"/>
      <c r="L79" s="2"/>
      <c r="M79" s="2"/>
      <c r="N79" s="2"/>
      <c r="O79" s="2"/>
    </row>
    <row r="80" spans="1:18">
      <c r="A80" s="2"/>
      <c r="B80" s="2" t="s">
        <v>76</v>
      </c>
      <c r="C80" s="2">
        <v>0.2</v>
      </c>
      <c r="D80" s="2"/>
      <c r="E80" s="2"/>
      <c r="F80" s="2"/>
      <c r="G80" s="2"/>
      <c r="K80" s="2">
        <v>0.1</v>
      </c>
      <c r="L80" s="2"/>
      <c r="M80" s="2"/>
      <c r="N80" s="2"/>
      <c r="O80" s="2"/>
    </row>
    <row r="81" spans="1:15">
      <c r="A81" s="2"/>
      <c r="B81" s="2" t="s">
        <v>77</v>
      </c>
      <c r="C81" s="36" t="e">
        <f>#REF!+#REF!</f>
        <v>#REF!</v>
      </c>
      <c r="D81" s="2"/>
      <c r="E81" s="2"/>
      <c r="F81" s="2"/>
      <c r="G81" s="2"/>
      <c r="K81" s="36" t="e">
        <f>#REF!+#REF!</f>
        <v>#REF!</v>
      </c>
      <c r="L81" s="2"/>
      <c r="M81" s="2"/>
      <c r="N81" s="2"/>
      <c r="O81" s="2"/>
    </row>
    <row r="82" spans="1:15">
      <c r="A82" s="2"/>
      <c r="B82" s="2" t="s">
        <v>78</v>
      </c>
      <c r="C82" s="36" t="e">
        <f>C24+C45+#REF!+#REF!</f>
        <v>#REF!</v>
      </c>
      <c r="D82" s="2"/>
      <c r="E82" s="2"/>
      <c r="F82" s="2"/>
      <c r="G82" s="2"/>
      <c r="K82" s="36" t="e">
        <f>K24+K45+#REF!+#REF!</f>
        <v>#REF!</v>
      </c>
      <c r="L82" s="2"/>
      <c r="M82" s="2"/>
      <c r="N82" s="2"/>
      <c r="O82" s="2"/>
    </row>
    <row r="83" spans="1:15">
      <c r="A83" s="2"/>
      <c r="B83" s="2" t="s">
        <v>79</v>
      </c>
      <c r="C83" s="36" t="e">
        <f>#REF!+C25</f>
        <v>#REF!</v>
      </c>
      <c r="D83" s="2"/>
      <c r="E83" s="2"/>
      <c r="F83" s="2"/>
      <c r="G83" s="2"/>
      <c r="K83" s="36" t="e">
        <f>#REF!+K25</f>
        <v>#REF!</v>
      </c>
      <c r="L83" s="2"/>
      <c r="M83" s="2"/>
      <c r="N83" s="2"/>
      <c r="O83" s="2"/>
    </row>
    <row r="84" spans="1:15">
      <c r="A84" s="2"/>
      <c r="B84" s="2" t="s">
        <v>80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81</v>
      </c>
      <c r="C85" s="36">
        <f>C21</f>
        <v>160</v>
      </c>
      <c r="D85" s="2"/>
      <c r="E85" s="2"/>
      <c r="F85" s="2"/>
      <c r="G85" s="2"/>
      <c r="K85" s="36">
        <f>K21</f>
        <v>160</v>
      </c>
      <c r="L85" s="2"/>
      <c r="M85" s="2"/>
      <c r="N85" s="2"/>
      <c r="O85" s="2"/>
    </row>
    <row r="86" spans="1:15">
      <c r="A86" s="2"/>
      <c r="B86" s="2" t="s">
        <v>82</v>
      </c>
      <c r="C86" s="36" t="e">
        <f>#REF!</f>
        <v>#REF!</v>
      </c>
      <c r="D86" s="2"/>
      <c r="E86" s="2"/>
      <c r="F86" s="2"/>
      <c r="G86" s="2"/>
      <c r="K86" s="36" t="e">
        <f>#REF!</f>
        <v>#REF!</v>
      </c>
      <c r="L86" s="2"/>
      <c r="M86" s="2"/>
      <c r="N86" s="2"/>
      <c r="O86" s="2"/>
    </row>
    <row r="87" spans="1:15">
      <c r="A87" s="2"/>
      <c r="B87" s="2" t="s">
        <v>83</v>
      </c>
      <c r="C87" s="36" t="e">
        <f>#REF!</f>
        <v>#REF!</v>
      </c>
      <c r="D87" s="2"/>
      <c r="E87" s="2"/>
      <c r="F87" s="2"/>
      <c r="G87" s="2"/>
      <c r="K87" s="36" t="e">
        <f>#REF!</f>
        <v>#REF!</v>
      </c>
      <c r="L87" s="2"/>
      <c r="M87" s="2"/>
      <c r="N87" s="2"/>
      <c r="O87" s="2"/>
    </row>
    <row r="88" spans="1:15">
      <c r="A88" s="2"/>
      <c r="B88" s="2" t="s">
        <v>84</v>
      </c>
      <c r="C88" s="36" t="e">
        <f>#REF!</f>
        <v>#REF!</v>
      </c>
      <c r="D88" s="2"/>
      <c r="E88" s="2"/>
      <c r="F88" s="2"/>
      <c r="G88" s="2"/>
      <c r="K88" s="36" t="e">
        <f>#REF!</f>
        <v>#REF!</v>
      </c>
      <c r="L88" s="2"/>
      <c r="M88" s="2"/>
      <c r="N88" s="2"/>
      <c r="O88" s="2"/>
    </row>
    <row r="89" spans="1:15">
      <c r="A89" s="2"/>
      <c r="B89" s="2" t="s">
        <v>85</v>
      </c>
      <c r="C89" s="36">
        <f>C7</f>
        <v>50</v>
      </c>
      <c r="D89" s="2"/>
      <c r="E89" s="2"/>
      <c r="F89" s="2"/>
      <c r="G89" s="2"/>
      <c r="K89" s="36">
        <f>K7</f>
        <v>42.307692307692307</v>
      </c>
      <c r="L89" s="2"/>
      <c r="M89" s="2"/>
      <c r="N89" s="2"/>
      <c r="O89" s="2"/>
    </row>
    <row r="90" spans="1:15">
      <c r="A90" s="2"/>
      <c r="B90" s="2" t="s">
        <v>86</v>
      </c>
      <c r="C90" s="36" t="e">
        <f>#REF!+C49</f>
        <v>#REF!</v>
      </c>
      <c r="D90" s="2"/>
      <c r="E90" s="2"/>
      <c r="F90" s="2"/>
      <c r="G90" s="2"/>
      <c r="K90" s="36" t="e">
        <f>#REF!+K49</f>
        <v>#REF!</v>
      </c>
      <c r="L90" s="2"/>
      <c r="M90" s="2"/>
      <c r="N90" s="2"/>
      <c r="O90" s="2"/>
    </row>
    <row r="91" spans="1:15">
      <c r="A91" s="2"/>
      <c r="B91" s="2" t="s">
        <v>87</v>
      </c>
      <c r="C91" s="36" t="e">
        <f>C17+C14+#REF!+#REF!+C58</f>
        <v>#REF!</v>
      </c>
      <c r="D91" s="2"/>
      <c r="E91" s="2"/>
      <c r="F91" s="2"/>
      <c r="G91" s="2"/>
      <c r="K91" s="36" t="e">
        <f>K17+K14+#REF!+#REF!+K58</f>
        <v>#REF!</v>
      </c>
      <c r="L91" s="2"/>
      <c r="M91" s="2"/>
      <c r="N91" s="2"/>
      <c r="O91" s="2"/>
    </row>
    <row r="92" spans="1:15">
      <c r="A92" s="2"/>
      <c r="B92" s="2" t="s">
        <v>88</v>
      </c>
      <c r="C92" s="36" t="e">
        <f>#REF!+C59</f>
        <v>#REF!</v>
      </c>
      <c r="D92" s="2"/>
      <c r="E92" s="2"/>
      <c r="F92" s="2"/>
      <c r="G92" s="2"/>
      <c r="K92" s="36" t="e">
        <f>#REF!+K59</f>
        <v>#REF!</v>
      </c>
      <c r="L92" s="2"/>
      <c r="M92" s="2"/>
      <c r="N92" s="2"/>
      <c r="O92" s="2"/>
    </row>
    <row r="93" spans="1:15">
      <c r="A93" s="2"/>
      <c r="B93" s="2" t="s">
        <v>89</v>
      </c>
      <c r="C93" s="36" t="e">
        <f>#REF!</f>
        <v>#REF!</v>
      </c>
      <c r="D93" s="2"/>
      <c r="E93" s="2"/>
      <c r="F93" s="2"/>
      <c r="G93" s="2"/>
      <c r="K93" s="36" t="e">
        <f>#REF!</f>
        <v>#REF!</v>
      </c>
      <c r="L93" s="2"/>
      <c r="M93" s="2"/>
      <c r="N93" s="2"/>
      <c r="O93" s="2"/>
    </row>
    <row r="94" spans="1:15">
      <c r="A94" s="2"/>
      <c r="B94" s="2" t="s">
        <v>90</v>
      </c>
      <c r="C94" s="2"/>
      <c r="D94" s="2"/>
      <c r="E94" s="2"/>
      <c r="F94" s="2"/>
      <c r="G94" s="2"/>
      <c r="K94" s="2"/>
      <c r="L94" s="2"/>
      <c r="M94" s="2"/>
      <c r="N94" s="2"/>
      <c r="O94" s="2"/>
    </row>
    <row r="95" spans="1:15">
      <c r="A95" s="2"/>
      <c r="B95" s="2" t="s">
        <v>91</v>
      </c>
      <c r="C95" s="2"/>
      <c r="D95" s="2"/>
      <c r="E95" s="2"/>
      <c r="F95" s="2"/>
      <c r="G95" s="2"/>
      <c r="K95" s="2"/>
      <c r="L95" s="2"/>
      <c r="M95" s="2"/>
      <c r="N95" s="2"/>
      <c r="O95" s="2"/>
    </row>
    <row r="96" spans="1:15">
      <c r="A96" s="2"/>
      <c r="B96" s="2" t="s">
        <v>92</v>
      </c>
      <c r="C96" s="36" t="e">
        <f>#REF!+C46+#REF!+C57</f>
        <v>#REF!</v>
      </c>
      <c r="D96" s="2"/>
      <c r="E96" s="2"/>
      <c r="F96" s="2"/>
      <c r="G96" s="2"/>
      <c r="K96" s="36" t="e">
        <f>#REF!+K46+#REF!+K57</f>
        <v>#REF!</v>
      </c>
      <c r="L96" s="2"/>
      <c r="M96" s="2"/>
      <c r="N96" s="2"/>
      <c r="O96" s="2"/>
    </row>
    <row r="97" spans="1:15">
      <c r="A97" s="2"/>
      <c r="B97" s="2" t="s">
        <v>93</v>
      </c>
      <c r="C97" s="36">
        <f>C56</f>
        <v>10</v>
      </c>
      <c r="D97" s="2"/>
      <c r="E97" s="2"/>
      <c r="F97" s="2"/>
      <c r="G97" s="2"/>
      <c r="H97" s="2"/>
      <c r="I97" s="2"/>
      <c r="K97" s="36">
        <f>K56</f>
        <v>4.666666666666667</v>
      </c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5:B65"/>
    <mergeCell ref="A67:B67"/>
    <mergeCell ref="A6:A19"/>
    <mergeCell ref="A20:B20"/>
    <mergeCell ref="A22:B22"/>
    <mergeCell ref="A23:A46"/>
    <mergeCell ref="A47:B47"/>
    <mergeCell ref="A48:A64"/>
  </mergeCells>
  <pageMargins left="0.25" right="0.25" top="0.75" bottom="0.75" header="0.3" footer="0.3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62"/>
  <sheetViews>
    <sheetView topLeftCell="A33" workbookViewId="0">
      <selection activeCell="C37" sqref="C37:G37"/>
    </sheetView>
  </sheetViews>
  <sheetFormatPr defaultRowHeight="15"/>
  <cols>
    <col min="1" max="1" width="10" customWidth="1"/>
    <col min="2" max="2" width="20.5703125" customWidth="1"/>
    <col min="3" max="3" width="9.140625" customWidth="1"/>
    <col min="4" max="4" width="8" customWidth="1"/>
    <col min="5" max="5" width="7.5703125" customWidth="1"/>
    <col min="6" max="6" width="7.85546875" customWidth="1"/>
    <col min="7" max="7" width="16" customWidth="1"/>
    <col min="8" max="10" width="9.140625" hidden="1" customWidth="1"/>
    <col min="11" max="11" width="9" hidden="1" customWidth="1"/>
    <col min="12" max="12" width="8" hidden="1" customWidth="1"/>
    <col min="13" max="13" width="8.28515625" hidden="1" customWidth="1"/>
    <col min="14" max="14" width="7.85546875" hidden="1" customWidth="1"/>
    <col min="15" max="15" width="16" hidden="1" customWidth="1"/>
    <col min="16" max="16" width="9.140625" hidden="1" customWidth="1"/>
    <col min="17" max="18" width="0" hidden="1" customWidth="1"/>
  </cols>
  <sheetData>
    <row r="1" spans="1:22">
      <c r="O1" t="s">
        <v>97</v>
      </c>
    </row>
    <row r="2" spans="1:22" ht="30" customHeight="1">
      <c r="A2" s="101" t="s">
        <v>130</v>
      </c>
      <c r="B2" s="101"/>
      <c r="C2" s="101"/>
      <c r="D2" s="101"/>
      <c r="E2" s="101"/>
      <c r="F2" s="101"/>
      <c r="G2" s="101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2">
      <c r="A3" s="107" t="s">
        <v>68</v>
      </c>
      <c r="B3" s="107"/>
      <c r="C3" s="107"/>
      <c r="D3" s="107"/>
      <c r="E3" s="107"/>
      <c r="F3" s="107"/>
      <c r="G3" s="107"/>
    </row>
    <row r="4" spans="1:22">
      <c r="A4" s="103" t="s">
        <v>0</v>
      </c>
      <c r="B4" s="97" t="s">
        <v>1</v>
      </c>
      <c r="C4" s="97" t="s">
        <v>2</v>
      </c>
      <c r="D4" s="105" t="s">
        <v>4</v>
      </c>
      <c r="E4" s="105"/>
      <c r="F4" s="105"/>
      <c r="G4" s="100" t="s">
        <v>7</v>
      </c>
      <c r="H4" s="106" t="s">
        <v>52</v>
      </c>
      <c r="I4" s="106" t="s">
        <v>53</v>
      </c>
      <c r="J4" s="106"/>
      <c r="K4" s="97" t="s">
        <v>2</v>
      </c>
      <c r="L4" s="105" t="s">
        <v>4</v>
      </c>
      <c r="M4" s="105"/>
      <c r="N4" s="105"/>
      <c r="O4" s="100" t="s">
        <v>7</v>
      </c>
    </row>
    <row r="5" spans="1:22" ht="15" customHeight="1">
      <c r="A5" s="104"/>
      <c r="B5" s="97"/>
      <c r="C5" s="97"/>
      <c r="D5" s="1" t="s">
        <v>3</v>
      </c>
      <c r="E5" s="1" t="s">
        <v>5</v>
      </c>
      <c r="F5" s="1" t="s">
        <v>6</v>
      </c>
      <c r="G5" s="100"/>
      <c r="H5" s="106"/>
      <c r="I5" s="106"/>
      <c r="J5" s="106"/>
      <c r="K5" s="97"/>
      <c r="L5" s="1" t="s">
        <v>3</v>
      </c>
      <c r="M5" s="1" t="s">
        <v>5</v>
      </c>
      <c r="N5" s="1" t="s">
        <v>6</v>
      </c>
      <c r="O5" s="100"/>
      <c r="V5" s="57" t="s">
        <v>131</v>
      </c>
    </row>
    <row r="6" spans="1:22" ht="30">
      <c r="A6" s="97" t="s">
        <v>8</v>
      </c>
      <c r="B6" s="70" t="s">
        <v>111</v>
      </c>
      <c r="C6" s="73">
        <v>250</v>
      </c>
      <c r="D6" s="73">
        <v>7.78</v>
      </c>
      <c r="E6" s="73">
        <v>6.78</v>
      </c>
      <c r="F6" s="73">
        <v>35.380000000000003</v>
      </c>
      <c r="G6" s="73">
        <v>244.56</v>
      </c>
      <c r="H6" s="12"/>
      <c r="I6" s="19">
        <f>I7+I14+I15</f>
        <v>13.074</v>
      </c>
      <c r="K6" s="33">
        <v>110</v>
      </c>
      <c r="L6" s="33">
        <f>D6*P6</f>
        <v>3.4232</v>
      </c>
      <c r="M6" s="33">
        <f>E6*P6</f>
        <v>2.9832000000000001</v>
      </c>
      <c r="N6" s="33">
        <f>F6*P6</f>
        <v>15.567200000000001</v>
      </c>
      <c r="O6" s="33">
        <f>G6*P6</f>
        <v>107.60640000000001</v>
      </c>
      <c r="P6">
        <f>K6/C6</f>
        <v>0.44</v>
      </c>
      <c r="R6" s="19">
        <f>R7+R14+R15</f>
        <v>5.7525600000000008</v>
      </c>
      <c r="V6" s="58" t="s">
        <v>132</v>
      </c>
    </row>
    <row r="7" spans="1:22">
      <c r="A7" s="97"/>
      <c r="B7" s="6" t="s">
        <v>31</v>
      </c>
      <c r="C7" s="25">
        <v>30</v>
      </c>
      <c r="D7" s="25">
        <v>3.78</v>
      </c>
      <c r="E7" s="25">
        <v>0.78</v>
      </c>
      <c r="F7" s="25">
        <v>20.399999999999999</v>
      </c>
      <c r="G7" s="25">
        <v>98.7</v>
      </c>
      <c r="H7">
        <v>44</v>
      </c>
      <c r="I7" s="13">
        <f>H7/1000*C7</f>
        <v>1.3199999999999998</v>
      </c>
      <c r="K7" s="25">
        <f>C7*P6</f>
        <v>13.2</v>
      </c>
      <c r="L7" s="25"/>
      <c r="M7" s="25"/>
      <c r="N7" s="25"/>
      <c r="O7" s="25"/>
      <c r="Q7">
        <v>44</v>
      </c>
      <c r="R7" s="12">
        <f>Q7/1000*K7</f>
        <v>0.58079999999999998</v>
      </c>
    </row>
    <row r="8" spans="1:22">
      <c r="A8" s="97"/>
      <c r="B8" s="6" t="s">
        <v>26</v>
      </c>
      <c r="C8" s="65">
        <v>200</v>
      </c>
      <c r="D8" s="65">
        <v>4</v>
      </c>
      <c r="E8" s="65">
        <v>6</v>
      </c>
      <c r="F8" s="65">
        <v>8</v>
      </c>
      <c r="G8" s="65">
        <v>118</v>
      </c>
      <c r="I8" s="13"/>
      <c r="K8" s="25"/>
      <c r="L8" s="25"/>
      <c r="M8" s="25"/>
      <c r="N8" s="25"/>
      <c r="O8" s="25"/>
      <c r="R8" s="12"/>
    </row>
    <row r="9" spans="1:22">
      <c r="A9" s="97"/>
      <c r="B9" s="6" t="s">
        <v>22</v>
      </c>
      <c r="C9" s="25">
        <v>60</v>
      </c>
      <c r="D9" s="25"/>
      <c r="E9" s="25"/>
      <c r="F9" s="25"/>
      <c r="G9" s="25"/>
      <c r="I9" s="13"/>
      <c r="K9" s="25"/>
      <c r="L9" s="25"/>
      <c r="M9" s="25"/>
      <c r="N9" s="25"/>
      <c r="O9" s="25"/>
      <c r="R9" s="12"/>
    </row>
    <row r="10" spans="1:22">
      <c r="A10" s="97"/>
      <c r="B10" s="6" t="s">
        <v>23</v>
      </c>
      <c r="C10" s="65">
        <v>7</v>
      </c>
      <c r="D10" s="65"/>
      <c r="E10" s="65"/>
      <c r="F10" s="65">
        <v>6.98</v>
      </c>
      <c r="G10" s="65">
        <v>27.86</v>
      </c>
      <c r="I10" s="13"/>
      <c r="K10" s="25"/>
      <c r="L10" s="25"/>
      <c r="M10" s="25"/>
      <c r="N10" s="25"/>
      <c r="O10" s="25"/>
      <c r="R10" s="12"/>
    </row>
    <row r="11" spans="1:22" ht="30">
      <c r="A11" s="97"/>
      <c r="B11" s="71" t="s">
        <v>108</v>
      </c>
      <c r="C11" s="67">
        <v>170</v>
      </c>
      <c r="D11" s="67">
        <v>3.25</v>
      </c>
      <c r="E11" s="67">
        <v>4.6399999999999997</v>
      </c>
      <c r="F11" s="67">
        <v>16.28</v>
      </c>
      <c r="G11" s="67">
        <v>131.68</v>
      </c>
      <c r="I11" s="13"/>
      <c r="K11" s="25"/>
      <c r="L11" s="25"/>
      <c r="M11" s="25"/>
      <c r="N11" s="25"/>
      <c r="O11" s="25"/>
      <c r="R11" s="12"/>
    </row>
    <row r="12" spans="1:22">
      <c r="A12" s="97"/>
      <c r="B12" s="6" t="s">
        <v>149</v>
      </c>
      <c r="C12" s="25">
        <v>150</v>
      </c>
      <c r="D12" s="60">
        <v>3</v>
      </c>
      <c r="E12" s="60">
        <v>4.5</v>
      </c>
      <c r="F12" s="60">
        <v>6</v>
      </c>
      <c r="G12" s="60">
        <v>88.5</v>
      </c>
      <c r="I12" s="13"/>
      <c r="K12" s="25"/>
      <c r="L12" s="25"/>
      <c r="M12" s="25"/>
      <c r="N12" s="25"/>
      <c r="O12" s="25"/>
      <c r="R12" s="12"/>
    </row>
    <row r="13" spans="1:22">
      <c r="A13" s="97"/>
      <c r="B13" s="6" t="s">
        <v>23</v>
      </c>
      <c r="C13" s="25">
        <v>10</v>
      </c>
      <c r="D13" s="60">
        <v>0</v>
      </c>
      <c r="E13" s="60">
        <v>0</v>
      </c>
      <c r="F13" s="60">
        <v>9.98</v>
      </c>
      <c r="G13" s="60">
        <v>39.799999999999997</v>
      </c>
      <c r="I13" s="13"/>
      <c r="K13" s="25"/>
      <c r="L13" s="25"/>
      <c r="M13" s="25"/>
      <c r="N13" s="25"/>
      <c r="O13" s="25"/>
      <c r="R13" s="12"/>
    </row>
    <row r="14" spans="1:22">
      <c r="A14" s="97"/>
      <c r="B14" s="61" t="s">
        <v>45</v>
      </c>
      <c r="C14" s="60">
        <v>1</v>
      </c>
      <c r="D14" s="60">
        <v>0.25</v>
      </c>
      <c r="E14" s="60">
        <v>0.14000000000000001</v>
      </c>
      <c r="F14" s="60">
        <v>0.3</v>
      </c>
      <c r="G14" s="60">
        <v>3.38</v>
      </c>
      <c r="H14" s="13">
        <v>234</v>
      </c>
      <c r="I14" s="13">
        <f t="shared" ref="I14:I20" si="0">H14/1000*C14</f>
        <v>0.23400000000000001</v>
      </c>
      <c r="K14" s="25">
        <f>C14*P6</f>
        <v>0.44</v>
      </c>
      <c r="L14" s="25"/>
      <c r="M14" s="25"/>
      <c r="N14" s="25"/>
      <c r="O14" s="25"/>
      <c r="Q14" s="13">
        <v>234</v>
      </c>
      <c r="R14" s="12">
        <f t="shared" ref="R14:R60" si="1">Q14/1000*K14</f>
        <v>0.10296000000000001</v>
      </c>
    </row>
    <row r="15" spans="1:22">
      <c r="A15" s="97"/>
      <c r="B15" s="61" t="s">
        <v>22</v>
      </c>
      <c r="C15" s="60">
        <v>40</v>
      </c>
      <c r="D15" s="60"/>
      <c r="E15" s="60"/>
      <c r="F15" s="60"/>
      <c r="G15" s="60"/>
      <c r="H15" s="13">
        <v>288</v>
      </c>
      <c r="I15" s="13">
        <f t="shared" si="0"/>
        <v>11.52</v>
      </c>
      <c r="K15" s="25">
        <f>C15*P6</f>
        <v>17.600000000000001</v>
      </c>
      <c r="L15" s="25"/>
      <c r="M15" s="25"/>
      <c r="N15" s="25"/>
      <c r="O15" s="25"/>
      <c r="Q15" s="13">
        <v>288</v>
      </c>
      <c r="R15" s="12">
        <f t="shared" si="1"/>
        <v>5.0688000000000004</v>
      </c>
    </row>
    <row r="16" spans="1:22" ht="30">
      <c r="A16" s="97"/>
      <c r="B16" s="78" t="s">
        <v>105</v>
      </c>
      <c r="C16" s="66">
        <v>40</v>
      </c>
      <c r="D16" s="66">
        <f>7.5/100*C16</f>
        <v>3</v>
      </c>
      <c r="E16" s="66">
        <f>2.9/100*C16</f>
        <v>1.1599999999999999</v>
      </c>
      <c r="F16" s="66">
        <f>51.4/100*C16</f>
        <v>20.560000000000002</v>
      </c>
      <c r="G16" s="66">
        <f>262/100*C16</f>
        <v>104.80000000000001</v>
      </c>
      <c r="H16" s="12"/>
      <c r="I16" s="34" t="e">
        <f>I17+#REF!+#REF!+#REF!</f>
        <v>#REF!</v>
      </c>
      <c r="K16" s="33">
        <v>150</v>
      </c>
      <c r="L16" s="33">
        <f>D16*P16</f>
        <v>11.25</v>
      </c>
      <c r="M16" s="33">
        <f>E16*P16</f>
        <v>4.3499999999999996</v>
      </c>
      <c r="N16" s="33">
        <f>F16*P16</f>
        <v>77.100000000000009</v>
      </c>
      <c r="O16" s="33">
        <f>G16*P16</f>
        <v>393.00000000000006</v>
      </c>
      <c r="P16">
        <f>K16/C16</f>
        <v>3.75</v>
      </c>
      <c r="Q16" s="12"/>
      <c r="R16" s="19" t="e">
        <f>R17+#REF!+#REF!+#REF!</f>
        <v>#REF!</v>
      </c>
    </row>
    <row r="17" spans="1:18" ht="30">
      <c r="A17" s="97"/>
      <c r="B17" s="78" t="s">
        <v>106</v>
      </c>
      <c r="C17" s="66">
        <v>10</v>
      </c>
      <c r="D17" s="66">
        <f>0.5/100*C17</f>
        <v>0.05</v>
      </c>
      <c r="E17" s="66">
        <f>82.5/100*C17</f>
        <v>8.25</v>
      </c>
      <c r="F17" s="66">
        <f>0.8/100*C17</f>
        <v>0.08</v>
      </c>
      <c r="G17" s="66">
        <f>748/100*C17</f>
        <v>74.800000000000011</v>
      </c>
      <c r="H17" s="12">
        <v>265</v>
      </c>
      <c r="I17" s="13">
        <f t="shared" si="0"/>
        <v>2.6500000000000004</v>
      </c>
      <c r="K17" s="25">
        <f>C17*P16</f>
        <v>37.5</v>
      </c>
      <c r="L17" s="25"/>
      <c r="M17" s="25"/>
      <c r="N17" s="25"/>
      <c r="O17" s="25"/>
      <c r="Q17" s="12">
        <v>265</v>
      </c>
      <c r="R17" s="12">
        <f t="shared" si="1"/>
        <v>9.9375</v>
      </c>
    </row>
    <row r="18" spans="1:18" hidden="1">
      <c r="A18" s="97"/>
      <c r="B18" s="32"/>
      <c r="C18" s="33"/>
      <c r="D18" s="33"/>
      <c r="E18" s="33"/>
      <c r="F18" s="33"/>
      <c r="G18" s="33"/>
      <c r="H18" s="12"/>
      <c r="I18" s="34">
        <f t="shared" si="0"/>
        <v>0</v>
      </c>
      <c r="K18" s="33"/>
      <c r="L18" s="33"/>
      <c r="M18" s="33"/>
      <c r="N18" s="33"/>
      <c r="O18" s="33"/>
      <c r="Q18" s="12"/>
      <c r="R18" s="19">
        <f t="shared" si="1"/>
        <v>0</v>
      </c>
    </row>
    <row r="19" spans="1:18" hidden="1">
      <c r="A19" s="97"/>
      <c r="B19" s="3"/>
      <c r="C19" s="25"/>
      <c r="D19" s="25"/>
      <c r="E19" s="25"/>
      <c r="F19" s="25"/>
      <c r="G19" s="25"/>
      <c r="H19" s="15"/>
      <c r="I19" s="16">
        <f t="shared" si="0"/>
        <v>0</v>
      </c>
      <c r="K19" s="25" t="e">
        <f>C19*#REF!</f>
        <v>#REF!</v>
      </c>
      <c r="L19" s="25"/>
      <c r="M19" s="25"/>
      <c r="N19" s="25"/>
      <c r="O19" s="25"/>
      <c r="Q19" s="15"/>
      <c r="R19" s="12" t="e">
        <f t="shared" si="1"/>
        <v>#REF!</v>
      </c>
    </row>
    <row r="20" spans="1:18" hidden="1">
      <c r="A20" s="97"/>
      <c r="B20" s="3"/>
      <c r="C20" s="25"/>
      <c r="D20" s="25"/>
      <c r="E20" s="25"/>
      <c r="F20" s="25"/>
      <c r="G20" s="25"/>
      <c r="H20" s="15"/>
      <c r="I20" s="16">
        <f t="shared" si="0"/>
        <v>0</v>
      </c>
      <c r="K20" s="25" t="e">
        <f>C20*#REF!</f>
        <v>#REF!</v>
      </c>
      <c r="L20" s="25"/>
      <c r="M20" s="25"/>
      <c r="N20" s="25"/>
      <c r="O20" s="25"/>
      <c r="Q20" s="15"/>
      <c r="R20" s="12" t="e">
        <f t="shared" si="1"/>
        <v>#REF!</v>
      </c>
    </row>
    <row r="21" spans="1:18">
      <c r="A21" s="96" t="s">
        <v>11</v>
      </c>
      <c r="B21" s="96"/>
      <c r="C21" s="21">
        <f>C6+C11+C16+C17</f>
        <v>470</v>
      </c>
      <c r="D21" s="21">
        <f>SUM(D6:D20)</f>
        <v>25.110000000000003</v>
      </c>
      <c r="E21" s="21">
        <f>SUM(E6:E20)</f>
        <v>32.25</v>
      </c>
      <c r="F21" s="21">
        <f>SUM(F6:F20)</f>
        <v>123.96000000000001</v>
      </c>
      <c r="G21" s="21">
        <f>SUM(G6:G20)</f>
        <v>932.07999999999993</v>
      </c>
      <c r="H21" s="13"/>
      <c r="I21" s="22" t="e">
        <f>I6+I16+#REF!+I18</f>
        <v>#REF!</v>
      </c>
      <c r="K21" s="21" t="e">
        <f>K6+K16+#REF!+K18</f>
        <v>#REF!</v>
      </c>
      <c r="L21" s="21">
        <f>SUM(L6:L20)</f>
        <v>14.6732</v>
      </c>
      <c r="M21" s="21">
        <f t="shared" ref="M21:O21" si="2">SUM(M6:M20)</f>
        <v>7.3331999999999997</v>
      </c>
      <c r="N21" s="21">
        <f t="shared" si="2"/>
        <v>92.667200000000008</v>
      </c>
      <c r="O21" s="21">
        <f t="shared" si="2"/>
        <v>500.60640000000006</v>
      </c>
      <c r="Q21" s="13"/>
      <c r="R21" s="22" t="e">
        <f>R6+R16+#REF!+R18</f>
        <v>#REF!</v>
      </c>
    </row>
    <row r="22" spans="1:18" ht="30">
      <c r="A22" s="5" t="s">
        <v>12</v>
      </c>
      <c r="B22" s="78" t="s">
        <v>151</v>
      </c>
      <c r="C22" s="89">
        <v>200</v>
      </c>
      <c r="D22" s="89">
        <v>0.8</v>
      </c>
      <c r="E22" s="89">
        <v>0</v>
      </c>
      <c r="F22" s="89">
        <v>22.6</v>
      </c>
      <c r="G22" s="89">
        <v>92</v>
      </c>
      <c r="H22" s="15">
        <v>41</v>
      </c>
      <c r="I22" s="12">
        <f t="shared" ref="I22" si="3">H22/1000*C22</f>
        <v>8.2000000000000011</v>
      </c>
      <c r="K22" s="33">
        <v>160</v>
      </c>
      <c r="L22" s="33">
        <f>D22*P22</f>
        <v>0.64000000000000012</v>
      </c>
      <c r="M22" s="33">
        <f>E22*P22</f>
        <v>0</v>
      </c>
      <c r="N22" s="33">
        <f>F22*P22</f>
        <v>18.080000000000002</v>
      </c>
      <c r="O22" s="33">
        <f>G22*P22</f>
        <v>73.600000000000009</v>
      </c>
      <c r="P22">
        <f>K22/C22</f>
        <v>0.8</v>
      </c>
      <c r="Q22" s="15">
        <v>41</v>
      </c>
      <c r="R22" s="12">
        <f t="shared" si="1"/>
        <v>6.5600000000000005</v>
      </c>
    </row>
    <row r="23" spans="1:18">
      <c r="A23" s="96" t="s">
        <v>11</v>
      </c>
      <c r="B23" s="96"/>
      <c r="C23" s="26">
        <f>C22</f>
        <v>200</v>
      </c>
      <c r="D23" s="26">
        <f>D22</f>
        <v>0.8</v>
      </c>
      <c r="E23" s="26">
        <f t="shared" ref="E23:G23" si="4">E22</f>
        <v>0</v>
      </c>
      <c r="F23" s="26">
        <f t="shared" si="4"/>
        <v>22.6</v>
      </c>
      <c r="G23" s="26">
        <f t="shared" si="4"/>
        <v>92</v>
      </c>
      <c r="H23" s="12"/>
      <c r="I23" s="22">
        <f>SUM(I22)</f>
        <v>8.2000000000000011</v>
      </c>
      <c r="K23" s="26">
        <v>150</v>
      </c>
      <c r="L23" s="26">
        <f>L22</f>
        <v>0.64000000000000012</v>
      </c>
      <c r="M23" s="26">
        <f t="shared" ref="M23:O23" si="5">M22</f>
        <v>0</v>
      </c>
      <c r="N23" s="26">
        <f t="shared" si="5"/>
        <v>18.080000000000002</v>
      </c>
      <c r="O23" s="26">
        <f t="shared" si="5"/>
        <v>73.600000000000009</v>
      </c>
      <c r="Q23" s="12"/>
      <c r="R23" s="22">
        <f>SUM(R22)</f>
        <v>6.5600000000000005</v>
      </c>
    </row>
    <row r="24" spans="1:18">
      <c r="A24" s="98" t="s">
        <v>24</v>
      </c>
      <c r="B24" s="70" t="s">
        <v>192</v>
      </c>
      <c r="C24" s="73">
        <v>70</v>
      </c>
      <c r="D24" s="73">
        <v>0.7</v>
      </c>
      <c r="E24" s="73">
        <v>4.9000000000000004</v>
      </c>
      <c r="F24" s="73">
        <v>4.9000000000000004</v>
      </c>
      <c r="G24" s="73">
        <v>67.900000000000006</v>
      </c>
      <c r="H24" s="12"/>
      <c r="I24" s="19" t="e">
        <f>#REF!+#REF!+I40+I41+I42</f>
        <v>#REF!</v>
      </c>
      <c r="K24" s="33">
        <v>50</v>
      </c>
      <c r="L24" s="33">
        <f>D24*P24</f>
        <v>0.5</v>
      </c>
      <c r="M24" s="33">
        <f>E24*P24</f>
        <v>3.5000000000000004</v>
      </c>
      <c r="N24" s="33">
        <f>F24*P24</f>
        <v>3.5000000000000004</v>
      </c>
      <c r="O24" s="33">
        <f>G24*P24</f>
        <v>48.500000000000007</v>
      </c>
      <c r="P24">
        <f>K24/C24</f>
        <v>0.7142857142857143</v>
      </c>
      <c r="Q24" s="12"/>
      <c r="R24" s="19" t="e">
        <f>#REF!+#REF!+R40+R41+R42</f>
        <v>#REF!</v>
      </c>
    </row>
    <row r="25" spans="1:18" ht="45">
      <c r="A25" s="99"/>
      <c r="B25" s="68" t="s">
        <v>218</v>
      </c>
      <c r="C25" s="73">
        <v>250</v>
      </c>
      <c r="D25" s="26">
        <v>12.9</v>
      </c>
      <c r="E25" s="26">
        <v>5.07</v>
      </c>
      <c r="F25" s="26">
        <v>26.97</v>
      </c>
      <c r="G25" s="26">
        <v>201.42</v>
      </c>
      <c r="H25" s="12"/>
      <c r="I25" s="12"/>
      <c r="K25" s="25"/>
      <c r="L25" s="25"/>
      <c r="M25" s="25"/>
      <c r="N25" s="25"/>
      <c r="O25" s="25"/>
      <c r="Q25" s="12"/>
      <c r="R25" s="12"/>
    </row>
    <row r="26" spans="1:18">
      <c r="A26" s="99"/>
      <c r="B26" s="4" t="s">
        <v>46</v>
      </c>
      <c r="C26" s="25">
        <f>200/1000*C25</f>
        <v>50</v>
      </c>
      <c r="D26" s="25">
        <v>0.85</v>
      </c>
      <c r="E26" s="25"/>
      <c r="F26" s="25">
        <v>5.4</v>
      </c>
      <c r="G26" s="25">
        <v>24</v>
      </c>
      <c r="H26" s="12"/>
      <c r="I26" s="12"/>
      <c r="K26" s="25"/>
      <c r="L26" s="25"/>
      <c r="M26" s="25"/>
      <c r="N26" s="25"/>
      <c r="O26" s="25"/>
      <c r="Q26" s="12"/>
      <c r="R26" s="12"/>
    </row>
    <row r="27" spans="1:18" ht="30">
      <c r="A27" s="99"/>
      <c r="B27" s="4" t="s">
        <v>14</v>
      </c>
      <c r="C27" s="25">
        <v>50</v>
      </c>
      <c r="D27" s="25">
        <v>0.9</v>
      </c>
      <c r="E27" s="25"/>
      <c r="F27" s="25">
        <v>2.7</v>
      </c>
      <c r="G27" s="25">
        <v>14</v>
      </c>
      <c r="H27" s="12"/>
      <c r="I27" s="12"/>
      <c r="K27" s="25"/>
      <c r="L27" s="25"/>
      <c r="M27" s="25"/>
      <c r="N27" s="25"/>
      <c r="O27" s="25"/>
      <c r="Q27" s="12"/>
      <c r="R27" s="12"/>
    </row>
    <row r="28" spans="1:18">
      <c r="A28" s="99"/>
      <c r="B28" s="4" t="s">
        <v>15</v>
      </c>
      <c r="C28" s="25">
        <v>5</v>
      </c>
      <c r="D28" s="25">
        <v>7.0000000000000007E-2</v>
      </c>
      <c r="E28" s="25">
        <v>0.01</v>
      </c>
      <c r="F28" s="25">
        <v>0.35</v>
      </c>
      <c r="G28" s="25">
        <v>1.65</v>
      </c>
      <c r="H28" s="12"/>
      <c r="I28" s="12"/>
      <c r="K28" s="25"/>
      <c r="L28" s="25"/>
      <c r="M28" s="25"/>
      <c r="N28" s="25"/>
      <c r="O28" s="25"/>
      <c r="Q28" s="12"/>
      <c r="R28" s="12"/>
    </row>
    <row r="29" spans="1:18">
      <c r="A29" s="99"/>
      <c r="B29" s="4" t="s">
        <v>16</v>
      </c>
      <c r="C29" s="25">
        <v>5</v>
      </c>
      <c r="D29" s="25">
        <v>0.09</v>
      </c>
      <c r="E29" s="25">
        <v>0.01</v>
      </c>
      <c r="F29" s="25">
        <v>0.48</v>
      </c>
      <c r="G29" s="25">
        <v>2.15</v>
      </c>
      <c r="H29" s="12"/>
      <c r="I29" s="12"/>
      <c r="K29" s="25"/>
      <c r="L29" s="25"/>
      <c r="M29" s="25"/>
      <c r="N29" s="25"/>
      <c r="O29" s="25"/>
      <c r="Q29" s="12"/>
      <c r="R29" s="12"/>
    </row>
    <row r="30" spans="1:18">
      <c r="A30" s="99"/>
      <c r="B30" s="4" t="s">
        <v>13</v>
      </c>
      <c r="C30" s="25">
        <v>3</v>
      </c>
      <c r="D30" s="25">
        <v>0</v>
      </c>
      <c r="E30" s="25">
        <v>3</v>
      </c>
      <c r="F30" s="25">
        <v>0</v>
      </c>
      <c r="G30" s="25">
        <v>26.97</v>
      </c>
      <c r="H30" s="12"/>
      <c r="I30" s="12"/>
      <c r="K30" s="25"/>
      <c r="L30" s="25"/>
      <c r="M30" s="25"/>
      <c r="N30" s="25"/>
      <c r="O30" s="25"/>
      <c r="Q30" s="12"/>
      <c r="R30" s="12"/>
    </row>
    <row r="31" spans="1:18">
      <c r="A31" s="99"/>
      <c r="B31" s="4" t="s">
        <v>56</v>
      </c>
      <c r="C31" s="25">
        <v>7.5</v>
      </c>
      <c r="D31" s="25">
        <v>0.25</v>
      </c>
      <c r="E31" s="25"/>
      <c r="F31" s="25">
        <v>1.33</v>
      </c>
      <c r="G31" s="25">
        <v>6.59</v>
      </c>
      <c r="H31" s="12"/>
      <c r="I31" s="12"/>
      <c r="K31" s="25"/>
      <c r="L31" s="25"/>
      <c r="M31" s="25"/>
      <c r="N31" s="25"/>
      <c r="O31" s="25"/>
      <c r="Q31" s="12"/>
      <c r="R31" s="12"/>
    </row>
    <row r="32" spans="1:18">
      <c r="A32" s="99"/>
      <c r="B32" s="4" t="s">
        <v>39</v>
      </c>
      <c r="C32" s="25">
        <v>200</v>
      </c>
      <c r="D32" s="25">
        <v>9.74</v>
      </c>
      <c r="E32" s="25">
        <v>2</v>
      </c>
      <c r="F32" s="25">
        <v>6.86</v>
      </c>
      <c r="G32" s="25">
        <v>84.56</v>
      </c>
      <c r="H32" s="12"/>
      <c r="I32" s="12"/>
      <c r="K32" s="25"/>
      <c r="L32" s="25"/>
      <c r="M32" s="25"/>
      <c r="N32" s="25"/>
      <c r="O32" s="25"/>
      <c r="Q32" s="12"/>
      <c r="R32" s="12"/>
    </row>
    <row r="33" spans="1:18">
      <c r="A33" s="99"/>
      <c r="B33" s="6" t="s">
        <v>30</v>
      </c>
      <c r="C33" s="25">
        <v>50</v>
      </c>
      <c r="D33" s="25">
        <v>1</v>
      </c>
      <c r="E33" s="25">
        <v>0.05</v>
      </c>
      <c r="F33" s="25">
        <v>9.85</v>
      </c>
      <c r="G33" s="25">
        <v>41.5</v>
      </c>
      <c r="H33" s="12"/>
      <c r="I33" s="12"/>
      <c r="K33" s="25"/>
      <c r="L33" s="25"/>
      <c r="M33" s="25"/>
      <c r="N33" s="25"/>
      <c r="O33" s="25"/>
      <c r="Q33" s="12"/>
      <c r="R33" s="12"/>
    </row>
    <row r="34" spans="1:18" ht="30">
      <c r="A34" s="99"/>
      <c r="B34" s="70" t="s">
        <v>219</v>
      </c>
      <c r="C34" s="73">
        <v>160</v>
      </c>
      <c r="D34" s="26">
        <v>17.28</v>
      </c>
      <c r="E34" s="26">
        <v>12.02</v>
      </c>
      <c r="F34" s="26">
        <v>34.14</v>
      </c>
      <c r="G34" s="26">
        <v>314.11</v>
      </c>
      <c r="H34" s="12"/>
      <c r="I34" s="12"/>
      <c r="K34" s="25"/>
      <c r="L34" s="25"/>
      <c r="M34" s="25"/>
      <c r="N34" s="25"/>
      <c r="O34" s="25"/>
      <c r="Q34" s="12"/>
      <c r="R34" s="12"/>
    </row>
    <row r="35" spans="1:18">
      <c r="A35" s="99"/>
      <c r="B35" s="6" t="s">
        <v>18</v>
      </c>
      <c r="C35" s="25">
        <v>70</v>
      </c>
      <c r="D35" s="25">
        <v>13.52</v>
      </c>
      <c r="E35" s="25">
        <v>7.84</v>
      </c>
      <c r="F35" s="25">
        <v>0.05</v>
      </c>
      <c r="G35" s="25">
        <v>124.85</v>
      </c>
      <c r="H35" s="12"/>
      <c r="I35" s="12"/>
      <c r="K35" s="25"/>
      <c r="L35" s="25"/>
      <c r="M35" s="25"/>
      <c r="N35" s="25"/>
      <c r="O35" s="25"/>
      <c r="Q35" s="12"/>
      <c r="R35" s="12"/>
    </row>
    <row r="36" spans="1:18">
      <c r="A36" s="99"/>
      <c r="B36" s="6" t="s">
        <v>15</v>
      </c>
      <c r="C36" s="25">
        <v>15</v>
      </c>
      <c r="D36" s="25">
        <v>0.2</v>
      </c>
      <c r="E36" s="25">
        <v>0.02</v>
      </c>
      <c r="F36" s="25">
        <v>1.07</v>
      </c>
      <c r="G36" s="25">
        <v>5.18</v>
      </c>
      <c r="H36" s="12"/>
      <c r="I36" s="12"/>
      <c r="K36" s="25"/>
      <c r="L36" s="25"/>
      <c r="M36" s="25"/>
      <c r="N36" s="25"/>
      <c r="O36" s="25"/>
      <c r="Q36" s="12"/>
      <c r="R36" s="12"/>
    </row>
    <row r="37" spans="1:18">
      <c r="A37" s="99"/>
      <c r="B37" s="6" t="s">
        <v>13</v>
      </c>
      <c r="C37" s="25">
        <v>4</v>
      </c>
      <c r="D37" s="25"/>
      <c r="E37" s="25">
        <v>4</v>
      </c>
      <c r="F37" s="25"/>
      <c r="G37" s="25">
        <v>35.93</v>
      </c>
      <c r="H37" s="12"/>
      <c r="I37" s="12"/>
      <c r="K37" s="25"/>
      <c r="L37" s="25"/>
      <c r="M37" s="25"/>
      <c r="N37" s="25"/>
      <c r="O37" s="25"/>
      <c r="Q37" s="12"/>
      <c r="R37" s="12"/>
    </row>
    <row r="38" spans="1:18">
      <c r="A38" s="99"/>
      <c r="B38" s="6" t="s">
        <v>16</v>
      </c>
      <c r="C38" s="25">
        <v>5</v>
      </c>
      <c r="D38" s="25">
        <v>7.0000000000000007E-2</v>
      </c>
      <c r="E38" s="25"/>
      <c r="F38" s="25">
        <v>0.45</v>
      </c>
      <c r="G38" s="25">
        <v>2.08</v>
      </c>
      <c r="H38" s="12"/>
      <c r="I38" s="12"/>
      <c r="K38" s="25"/>
      <c r="L38" s="25"/>
      <c r="M38" s="25"/>
      <c r="N38" s="25"/>
      <c r="O38" s="25"/>
      <c r="Q38" s="12"/>
      <c r="R38" s="12"/>
    </row>
    <row r="39" spans="1:18">
      <c r="A39" s="99"/>
      <c r="B39" s="6" t="s">
        <v>20</v>
      </c>
      <c r="C39" s="25">
        <v>40</v>
      </c>
      <c r="D39" s="25">
        <v>3.24</v>
      </c>
      <c r="E39" s="25">
        <v>0.16</v>
      </c>
      <c r="F39" s="25">
        <v>31.24</v>
      </c>
      <c r="G39" s="25">
        <v>139.47999999999999</v>
      </c>
      <c r="H39" s="12"/>
      <c r="I39" s="12"/>
      <c r="K39" s="25"/>
      <c r="L39" s="25"/>
      <c r="M39" s="25"/>
      <c r="N39" s="25"/>
      <c r="O39" s="25"/>
      <c r="Q39" s="12"/>
      <c r="R39" s="12"/>
    </row>
    <row r="40" spans="1:18">
      <c r="A40" s="99"/>
      <c r="B40" s="4" t="s">
        <v>56</v>
      </c>
      <c r="C40" s="25">
        <v>7.5</v>
      </c>
      <c r="D40" s="25">
        <v>0.25</v>
      </c>
      <c r="E40" s="25"/>
      <c r="F40" s="25">
        <v>1.33</v>
      </c>
      <c r="G40" s="25">
        <v>6.59</v>
      </c>
      <c r="H40" s="12">
        <v>39</v>
      </c>
      <c r="I40" s="12">
        <f t="shared" ref="I40:I43" si="6">H40/1000*C40</f>
        <v>0.29249999999999998</v>
      </c>
      <c r="K40" s="25">
        <f>C40*P24</f>
        <v>5.3571428571428577</v>
      </c>
      <c r="L40" s="25"/>
      <c r="M40" s="25"/>
      <c r="N40" s="25"/>
      <c r="O40" s="25"/>
      <c r="Q40" s="12">
        <v>39</v>
      </c>
      <c r="R40" s="12">
        <f t="shared" si="1"/>
        <v>0.20892857142857144</v>
      </c>
    </row>
    <row r="41" spans="1:18" ht="30">
      <c r="A41" s="99"/>
      <c r="B41" s="70" t="s">
        <v>101</v>
      </c>
      <c r="C41" s="73">
        <v>170</v>
      </c>
      <c r="D41" s="73">
        <v>0.36</v>
      </c>
      <c r="E41" s="73">
        <v>0</v>
      </c>
      <c r="F41" s="73">
        <v>14.58</v>
      </c>
      <c r="G41" s="73">
        <v>58.84</v>
      </c>
      <c r="H41" s="12">
        <v>37</v>
      </c>
      <c r="I41" s="12">
        <f t="shared" si="6"/>
        <v>6.29</v>
      </c>
      <c r="K41" s="25">
        <f>C41*P24</f>
        <v>121.42857142857143</v>
      </c>
      <c r="L41" s="25"/>
      <c r="M41" s="25"/>
      <c r="N41" s="25"/>
      <c r="O41" s="25"/>
      <c r="Q41" s="12">
        <v>37</v>
      </c>
      <c r="R41" s="12">
        <f t="shared" si="1"/>
        <v>4.4928571428571429</v>
      </c>
    </row>
    <row r="42" spans="1:18">
      <c r="A42" s="99"/>
      <c r="B42" s="6" t="s">
        <v>40</v>
      </c>
      <c r="C42" s="25">
        <v>7</v>
      </c>
      <c r="D42" s="25">
        <v>0.36</v>
      </c>
      <c r="E42" s="25"/>
      <c r="F42" s="25">
        <v>4.6100000000000003</v>
      </c>
      <c r="G42" s="25">
        <v>19.04</v>
      </c>
      <c r="H42" s="12">
        <v>60</v>
      </c>
      <c r="I42" s="12">
        <f t="shared" si="6"/>
        <v>0.42</v>
      </c>
      <c r="K42" s="25">
        <f>C42*P24</f>
        <v>5</v>
      </c>
      <c r="L42" s="25"/>
      <c r="M42" s="25"/>
      <c r="N42" s="25"/>
      <c r="O42" s="25"/>
      <c r="Q42" s="12">
        <v>60</v>
      </c>
      <c r="R42" s="12">
        <f t="shared" si="1"/>
        <v>0.3</v>
      </c>
    </row>
    <row r="43" spans="1:18">
      <c r="A43" s="99"/>
      <c r="B43" s="6" t="s">
        <v>23</v>
      </c>
      <c r="C43" s="25">
        <v>10</v>
      </c>
      <c r="D43" s="25"/>
      <c r="E43" s="25"/>
      <c r="F43" s="25">
        <v>9.9700000000000006</v>
      </c>
      <c r="G43" s="25">
        <v>39.799999999999997</v>
      </c>
      <c r="H43" s="12"/>
      <c r="I43" s="12">
        <f t="shared" si="6"/>
        <v>0</v>
      </c>
      <c r="K43" s="25">
        <f>C43*P24</f>
        <v>7.1428571428571432</v>
      </c>
      <c r="L43" s="25"/>
      <c r="M43" s="25"/>
      <c r="N43" s="25"/>
      <c r="O43" s="25"/>
      <c r="Q43" s="12"/>
      <c r="R43" s="12">
        <f t="shared" si="1"/>
        <v>0</v>
      </c>
    </row>
    <row r="44" spans="1:18">
      <c r="A44" s="99"/>
      <c r="B44" s="6" t="s">
        <v>22</v>
      </c>
      <c r="C44" s="25">
        <v>170</v>
      </c>
      <c r="D44" s="25"/>
      <c r="E44" s="25"/>
      <c r="F44" s="25"/>
      <c r="G44" s="25"/>
      <c r="H44" s="12"/>
      <c r="I44" s="12"/>
      <c r="K44" s="25">
        <f>C44*P24</f>
        <v>121.42857142857143</v>
      </c>
      <c r="L44" s="25"/>
      <c r="M44" s="25"/>
      <c r="N44" s="25"/>
      <c r="O44" s="25"/>
      <c r="Q44" s="12"/>
      <c r="R44" s="12">
        <f t="shared" si="1"/>
        <v>0</v>
      </c>
    </row>
    <row r="45" spans="1:18" ht="30">
      <c r="A45" s="99"/>
      <c r="B45" s="75" t="s">
        <v>123</v>
      </c>
      <c r="C45" s="73">
        <v>40</v>
      </c>
      <c r="D45" s="73">
        <v>2.64</v>
      </c>
      <c r="E45" s="73">
        <v>0.48</v>
      </c>
      <c r="F45" s="73">
        <v>13.36</v>
      </c>
      <c r="G45" s="73">
        <v>69.599999999999994</v>
      </c>
      <c r="H45" s="12"/>
      <c r="I45" s="18" t="e">
        <f>#REF!+#REF!+#REF!+#REF!+#REF!+#REF!+#REF!+#REF!</f>
        <v>#REF!</v>
      </c>
      <c r="K45" s="33">
        <v>150</v>
      </c>
      <c r="L45" s="33">
        <f>D45*P45</f>
        <v>9.9</v>
      </c>
      <c r="M45" s="33">
        <f>E45*P45</f>
        <v>1.7999999999999998</v>
      </c>
      <c r="N45" s="33">
        <f>F45*P45</f>
        <v>50.099999999999994</v>
      </c>
      <c r="O45" s="33">
        <f>G45*P45</f>
        <v>261</v>
      </c>
      <c r="P45">
        <f>K45/C45</f>
        <v>3.75</v>
      </c>
      <c r="Q45" s="12"/>
      <c r="R45" s="18" t="e">
        <f>#REF!+#REF!+#REF!+#REF!+#REF!+#REF!+#REF!+#REF!</f>
        <v>#REF!</v>
      </c>
    </row>
    <row r="46" spans="1:18">
      <c r="A46" s="96" t="s">
        <v>11</v>
      </c>
      <c r="B46" s="96"/>
      <c r="C46" s="27">
        <f>C24+C25+C34+C41+C45</f>
        <v>690</v>
      </c>
      <c r="D46" s="27">
        <f>D24+D25+D34+D41+D45</f>
        <v>33.880000000000003</v>
      </c>
      <c r="E46" s="27">
        <f>E24+E25+E34+E41+E45</f>
        <v>22.470000000000002</v>
      </c>
      <c r="F46" s="27">
        <f>F24+F25+F34+F41+F45</f>
        <v>93.949999999999989</v>
      </c>
      <c r="G46" s="27">
        <f>G24+G25+G34+G41+G45</f>
        <v>711.87000000000012</v>
      </c>
      <c r="H46" s="12"/>
      <c r="I46" s="21" t="e">
        <f>#REF!+#REF!+#REF!+I45+I24</f>
        <v>#REF!</v>
      </c>
      <c r="K46" s="27" t="e">
        <f>K24+K45+#REF!+#REF!+#REF!</f>
        <v>#REF!</v>
      </c>
      <c r="L46" s="27">
        <f>SUM(L24:L45)</f>
        <v>10.4</v>
      </c>
      <c r="M46" s="27">
        <f>SUM(M24:M45)</f>
        <v>5.3000000000000007</v>
      </c>
      <c r="N46" s="27">
        <f>SUM(N24:N45)</f>
        <v>53.599999999999994</v>
      </c>
      <c r="O46" s="27" t="e">
        <f>O24+O45+#REF!+#REF!</f>
        <v>#REF!</v>
      </c>
      <c r="Q46" s="12"/>
      <c r="R46" s="21" t="e">
        <f>#REF!+#REF!+#REF!+R45+R24</f>
        <v>#REF!</v>
      </c>
    </row>
    <row r="47" spans="1:18" ht="30">
      <c r="A47" s="98" t="s">
        <v>28</v>
      </c>
      <c r="B47" s="70" t="s">
        <v>220</v>
      </c>
      <c r="C47" s="73">
        <v>105</v>
      </c>
      <c r="D47" s="73">
        <v>14.12</v>
      </c>
      <c r="E47" s="73">
        <v>10.41</v>
      </c>
      <c r="F47" s="73">
        <v>45.93</v>
      </c>
      <c r="G47" s="73">
        <v>327.60000000000002</v>
      </c>
      <c r="H47" s="12"/>
      <c r="I47" s="18" t="e">
        <f>I48+I54+I55+#REF!+#REF!</f>
        <v>#REF!</v>
      </c>
      <c r="K47" s="33">
        <v>98</v>
      </c>
      <c r="L47" s="33">
        <f>D47*P47</f>
        <v>13.178666666666667</v>
      </c>
      <c r="M47" s="33">
        <f>E47*P47</f>
        <v>9.7160000000000011</v>
      </c>
      <c r="N47" s="33">
        <f>F47*P47</f>
        <v>42.868000000000002</v>
      </c>
      <c r="O47" s="33">
        <f>G47*P47</f>
        <v>305.76000000000005</v>
      </c>
      <c r="P47">
        <f>K47/C47</f>
        <v>0.93333333333333335</v>
      </c>
      <c r="Q47" s="12"/>
      <c r="R47" s="18" t="e">
        <f>R48+R54+R55+#REF!+#REF!</f>
        <v>#REF!</v>
      </c>
    </row>
    <row r="48" spans="1:18">
      <c r="A48" s="99"/>
      <c r="B48" s="6" t="s">
        <v>33</v>
      </c>
      <c r="C48" s="25">
        <v>50</v>
      </c>
      <c r="D48" s="25">
        <v>6</v>
      </c>
      <c r="E48" s="25">
        <v>0.5</v>
      </c>
      <c r="F48" s="25">
        <v>33.5</v>
      </c>
      <c r="G48" s="25">
        <v>162.5</v>
      </c>
      <c r="H48" s="12">
        <v>24</v>
      </c>
      <c r="I48" s="16">
        <f t="shared" ref="I48:I60" si="7">H48/1000*C48</f>
        <v>1.2</v>
      </c>
      <c r="K48" s="25">
        <f>C48*P47</f>
        <v>46.666666666666664</v>
      </c>
      <c r="L48" s="25"/>
      <c r="M48" s="25"/>
      <c r="N48" s="25"/>
      <c r="O48" s="25"/>
      <c r="Q48" s="12">
        <v>24</v>
      </c>
      <c r="R48" s="12">
        <f t="shared" si="1"/>
        <v>1.1199999999999999</v>
      </c>
    </row>
    <row r="49" spans="1:18">
      <c r="A49" s="99"/>
      <c r="B49" s="6" t="s">
        <v>26</v>
      </c>
      <c r="C49" s="25">
        <v>30</v>
      </c>
      <c r="D49" s="25">
        <v>0.84</v>
      </c>
      <c r="E49" s="25">
        <v>0.96</v>
      </c>
      <c r="F49" s="25">
        <v>1.41</v>
      </c>
      <c r="G49" s="25">
        <v>17.399999999999999</v>
      </c>
      <c r="H49" s="12"/>
      <c r="I49" s="16"/>
      <c r="K49" s="25"/>
      <c r="L49" s="25"/>
      <c r="M49" s="25"/>
      <c r="N49" s="25"/>
      <c r="O49" s="25"/>
      <c r="Q49" s="12"/>
      <c r="R49" s="12"/>
    </row>
    <row r="50" spans="1:18">
      <c r="A50" s="99"/>
      <c r="B50" s="6" t="s">
        <v>210</v>
      </c>
      <c r="C50" s="25">
        <v>2</v>
      </c>
      <c r="D50" s="25">
        <v>0.25</v>
      </c>
      <c r="E50" s="25">
        <v>0.05</v>
      </c>
      <c r="F50" s="25"/>
      <c r="G50" s="25">
        <v>1.5</v>
      </c>
      <c r="H50" s="12"/>
      <c r="I50" s="16"/>
      <c r="K50" s="25"/>
      <c r="L50" s="25"/>
      <c r="M50" s="25"/>
      <c r="N50" s="25"/>
      <c r="O50" s="25"/>
      <c r="Q50" s="12"/>
      <c r="R50" s="12"/>
    </row>
    <row r="51" spans="1:18">
      <c r="A51" s="99"/>
      <c r="B51" s="6" t="s">
        <v>23</v>
      </c>
      <c r="C51" s="25">
        <v>10</v>
      </c>
      <c r="D51" s="25"/>
      <c r="E51" s="25"/>
      <c r="F51" s="25">
        <v>9.9700000000000006</v>
      </c>
      <c r="G51" s="25">
        <v>39.799999999999997</v>
      </c>
      <c r="H51" s="12"/>
      <c r="I51" s="16"/>
      <c r="K51" s="25"/>
      <c r="L51" s="25"/>
      <c r="M51" s="25"/>
      <c r="N51" s="25"/>
      <c r="O51" s="25"/>
      <c r="Q51" s="12"/>
      <c r="R51" s="12"/>
    </row>
    <row r="52" spans="1:18">
      <c r="A52" s="99"/>
      <c r="B52" s="6" t="s">
        <v>9</v>
      </c>
      <c r="C52" s="25">
        <v>4</v>
      </c>
      <c r="D52" s="25">
        <v>0.03</v>
      </c>
      <c r="E52" s="25">
        <v>2.9</v>
      </c>
      <c r="F52" s="25">
        <v>0.05</v>
      </c>
      <c r="G52" s="25">
        <v>24.44</v>
      </c>
      <c r="H52" s="12"/>
      <c r="I52" s="16"/>
      <c r="K52" s="25"/>
      <c r="L52" s="25"/>
      <c r="M52" s="25"/>
      <c r="N52" s="25"/>
      <c r="O52" s="25"/>
      <c r="Q52" s="12"/>
      <c r="R52" s="12"/>
    </row>
    <row r="53" spans="1:18">
      <c r="A53" s="99"/>
      <c r="B53" s="6" t="s">
        <v>13</v>
      </c>
      <c r="C53" s="25">
        <v>2</v>
      </c>
      <c r="D53" s="25"/>
      <c r="E53" s="25">
        <v>2</v>
      </c>
      <c r="F53" s="25"/>
      <c r="G53" s="25">
        <v>17.96</v>
      </c>
      <c r="H53" s="12"/>
      <c r="I53" s="16"/>
      <c r="K53" s="25"/>
      <c r="L53" s="25"/>
      <c r="M53" s="25"/>
      <c r="N53" s="25"/>
      <c r="O53" s="25"/>
      <c r="Q53" s="12"/>
      <c r="R53" s="12"/>
    </row>
    <row r="54" spans="1:18">
      <c r="A54" s="99"/>
      <c r="B54" s="6" t="s">
        <v>35</v>
      </c>
      <c r="C54" s="25">
        <v>40</v>
      </c>
      <c r="D54" s="25">
        <v>7</v>
      </c>
      <c r="E54" s="25">
        <v>4</v>
      </c>
      <c r="F54" s="25">
        <v>1</v>
      </c>
      <c r="G54" s="25">
        <v>64</v>
      </c>
      <c r="H54" s="12">
        <v>37</v>
      </c>
      <c r="I54" s="16">
        <f t="shared" si="7"/>
        <v>1.48</v>
      </c>
      <c r="K54" s="25">
        <f>C54*P47</f>
        <v>37.333333333333336</v>
      </c>
      <c r="L54" s="25"/>
      <c r="M54" s="25"/>
      <c r="N54" s="25"/>
      <c r="O54" s="25"/>
      <c r="Q54" s="12">
        <v>37</v>
      </c>
      <c r="R54" s="12">
        <f t="shared" si="1"/>
        <v>1.3813333333333333</v>
      </c>
    </row>
    <row r="55" spans="1:18">
      <c r="A55" s="99"/>
      <c r="B55" s="69" t="s">
        <v>221</v>
      </c>
      <c r="C55" s="73">
        <v>170</v>
      </c>
      <c r="D55" s="73">
        <v>4.93</v>
      </c>
      <c r="E55" s="73">
        <v>5.44</v>
      </c>
      <c r="F55" s="73">
        <v>6.97</v>
      </c>
      <c r="G55" s="73">
        <v>96.9</v>
      </c>
      <c r="H55" s="12">
        <v>432</v>
      </c>
      <c r="I55" s="16">
        <f t="shared" si="7"/>
        <v>73.44</v>
      </c>
      <c r="K55" s="25">
        <f>C55*P47</f>
        <v>158.66666666666666</v>
      </c>
      <c r="L55" s="25"/>
      <c r="M55" s="25"/>
      <c r="N55" s="25"/>
      <c r="O55" s="25"/>
      <c r="Q55" s="12">
        <v>432</v>
      </c>
      <c r="R55" s="12">
        <f t="shared" si="1"/>
        <v>68.543999999999997</v>
      </c>
    </row>
    <row r="56" spans="1:18" hidden="1">
      <c r="A56" s="99"/>
      <c r="B56" s="6"/>
      <c r="C56" s="25"/>
      <c r="D56" s="25"/>
      <c r="E56" s="25"/>
      <c r="F56" s="25"/>
      <c r="G56" s="25"/>
      <c r="H56" s="12"/>
      <c r="I56" s="12">
        <f t="shared" si="7"/>
        <v>0</v>
      </c>
      <c r="K56" s="25" t="e">
        <f>C56*#REF!</f>
        <v>#REF!</v>
      </c>
      <c r="L56" s="25"/>
      <c r="M56" s="25"/>
      <c r="N56" s="25"/>
      <c r="O56" s="25"/>
      <c r="Q56" s="12"/>
      <c r="R56" s="12" t="e">
        <f t="shared" si="1"/>
        <v>#REF!</v>
      </c>
    </row>
    <row r="57" spans="1:18" hidden="1">
      <c r="A57" s="99"/>
      <c r="B57" s="6"/>
      <c r="C57" s="25"/>
      <c r="D57" s="25"/>
      <c r="E57" s="25"/>
      <c r="F57" s="25"/>
      <c r="G57" s="25"/>
      <c r="H57" s="12"/>
      <c r="I57" s="12">
        <f t="shared" si="7"/>
        <v>0</v>
      </c>
      <c r="K57" s="25" t="e">
        <f>C57*#REF!</f>
        <v>#REF!</v>
      </c>
      <c r="L57" s="25"/>
      <c r="M57" s="25"/>
      <c r="N57" s="25"/>
      <c r="O57" s="25"/>
      <c r="Q57" s="12"/>
      <c r="R57" s="12" t="e">
        <f t="shared" si="1"/>
        <v>#REF!</v>
      </c>
    </row>
    <row r="58" spans="1:18" hidden="1">
      <c r="A58" s="99"/>
      <c r="B58" s="6"/>
      <c r="C58" s="25"/>
      <c r="D58" s="25"/>
      <c r="E58" s="25"/>
      <c r="F58" s="25"/>
      <c r="G58" s="25"/>
      <c r="H58" s="12"/>
      <c r="I58" s="12">
        <f t="shared" si="7"/>
        <v>0</v>
      </c>
      <c r="K58" s="25" t="e">
        <f>C58*#REF!</f>
        <v>#REF!</v>
      </c>
      <c r="L58" s="25"/>
      <c r="M58" s="25"/>
      <c r="N58" s="25"/>
      <c r="O58" s="25"/>
      <c r="Q58" s="12"/>
      <c r="R58" s="12" t="e">
        <f t="shared" si="1"/>
        <v>#REF!</v>
      </c>
    </row>
    <row r="59" spans="1:18" hidden="1">
      <c r="A59" s="99"/>
      <c r="B59" s="6"/>
      <c r="C59" s="25"/>
      <c r="D59" s="25"/>
      <c r="E59" s="25"/>
      <c r="F59" s="25"/>
      <c r="G59" s="25"/>
      <c r="H59" s="12"/>
      <c r="I59" s="12">
        <f t="shared" si="7"/>
        <v>0</v>
      </c>
      <c r="K59" s="25" t="e">
        <f>C59*#REF!</f>
        <v>#REF!</v>
      </c>
      <c r="L59" s="25"/>
      <c r="M59" s="25"/>
      <c r="N59" s="25"/>
      <c r="O59" s="25"/>
      <c r="Q59" s="12"/>
      <c r="R59" s="12" t="e">
        <f t="shared" si="1"/>
        <v>#REF!</v>
      </c>
    </row>
    <row r="60" spans="1:18" hidden="1">
      <c r="A60" s="99"/>
      <c r="B60" s="32"/>
      <c r="C60" s="33"/>
      <c r="D60" s="33"/>
      <c r="E60" s="33"/>
      <c r="F60" s="33"/>
      <c r="G60" s="33"/>
      <c r="H60" s="17"/>
      <c r="I60" s="18">
        <f t="shared" si="7"/>
        <v>0</v>
      </c>
      <c r="K60" s="33"/>
      <c r="L60" s="33"/>
      <c r="M60" s="33"/>
      <c r="N60" s="33"/>
      <c r="O60" s="33"/>
      <c r="Q60" s="17"/>
      <c r="R60" s="19">
        <f t="shared" si="1"/>
        <v>0</v>
      </c>
    </row>
    <row r="61" spans="1:18">
      <c r="A61" s="96" t="s">
        <v>11</v>
      </c>
      <c r="B61" s="96"/>
      <c r="C61" s="27">
        <f>C47+C55</f>
        <v>275</v>
      </c>
      <c r="D61" s="27">
        <f>D47+D55</f>
        <v>19.049999999999997</v>
      </c>
      <c r="E61" s="27">
        <f>E47+E55</f>
        <v>15.850000000000001</v>
      </c>
      <c r="F61" s="27">
        <f>F47+F55</f>
        <v>52.9</v>
      </c>
      <c r="G61" s="27">
        <f>G47+G55</f>
        <v>424.5</v>
      </c>
      <c r="H61" s="12"/>
      <c r="I61" s="20" t="e">
        <f>I47+#REF!+I60</f>
        <v>#REF!</v>
      </c>
      <c r="K61" s="27" t="e">
        <f>K47+#REF!+K60</f>
        <v>#REF!</v>
      </c>
      <c r="L61" s="27">
        <f>SUM(L47:L60)</f>
        <v>13.178666666666667</v>
      </c>
      <c r="M61" s="27">
        <f>SUM(M47:M60)</f>
        <v>9.7160000000000011</v>
      </c>
      <c r="N61" s="27">
        <f>SUM(N47:N60)</f>
        <v>42.868000000000002</v>
      </c>
      <c r="O61" s="27">
        <f>SUM(O47:O60)</f>
        <v>305.76000000000005</v>
      </c>
      <c r="Q61" s="12"/>
      <c r="R61" s="20" t="e">
        <f>R47+#REF!+R60</f>
        <v>#REF!</v>
      </c>
    </row>
    <row r="62" spans="1:18" ht="15.75" thickBot="1">
      <c r="A62" s="2"/>
      <c r="B62" s="2"/>
      <c r="C62" s="28"/>
      <c r="D62" s="28"/>
      <c r="E62" s="28"/>
      <c r="F62" s="28"/>
      <c r="G62" s="28"/>
      <c r="H62" s="12"/>
      <c r="I62" s="12"/>
      <c r="K62" s="28"/>
      <c r="L62" s="28"/>
      <c r="M62" s="28"/>
      <c r="N62" s="28"/>
      <c r="O62" s="28"/>
      <c r="Q62" s="12"/>
      <c r="R62" s="12"/>
    </row>
    <row r="63" spans="1:18" ht="15.75" thickBot="1">
      <c r="A63" s="96" t="s">
        <v>29</v>
      </c>
      <c r="B63" s="96"/>
      <c r="C63" s="27">
        <f>C21+C23+C46+C61</f>
        <v>1635</v>
      </c>
      <c r="D63" s="27">
        <f>D21+D23+D46+D61</f>
        <v>78.84</v>
      </c>
      <c r="E63" s="27">
        <f>E21+E23+E46+E61</f>
        <v>70.569999999999993</v>
      </c>
      <c r="F63" s="27">
        <f>F21+F23+F46+F61</f>
        <v>293.40999999999997</v>
      </c>
      <c r="G63" s="27">
        <f>G21+G23+G46+G61</f>
        <v>2160.4499999999998</v>
      </c>
      <c r="H63" s="12"/>
      <c r="I63" s="23" t="e">
        <f>I61+I46+I23+I21</f>
        <v>#REF!</v>
      </c>
      <c r="K63" s="27" t="e">
        <f>K21+K23+K46+K61</f>
        <v>#REF!</v>
      </c>
      <c r="L63" s="27">
        <f>L21+L23+L46+L61</f>
        <v>38.891866666666665</v>
      </c>
      <c r="M63" s="27">
        <f>M21+M23+M46+M61</f>
        <v>22.349200000000003</v>
      </c>
      <c r="N63" s="27">
        <f>N21+N23+N46+N61</f>
        <v>207.21519999999998</v>
      </c>
      <c r="O63" s="27" t="e">
        <f>O21+O23+O46+O61</f>
        <v>#REF!</v>
      </c>
      <c r="Q63" s="12"/>
      <c r="R63" s="23" t="e">
        <f>R61+R46+R23+R21</f>
        <v>#REF!</v>
      </c>
    </row>
    <row r="64" spans="1:18">
      <c r="A64" s="2"/>
      <c r="B64" s="2"/>
      <c r="C64" s="2"/>
      <c r="D64" s="2"/>
      <c r="E64" s="2"/>
      <c r="F64" s="2"/>
      <c r="G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K67" s="2"/>
      <c r="L67" s="2"/>
      <c r="M67" s="2"/>
      <c r="N67" s="2"/>
      <c r="O67" s="2"/>
    </row>
    <row r="68" spans="1:15">
      <c r="A68" s="2"/>
      <c r="B68" s="2"/>
      <c r="C68" s="2" t="s">
        <v>94</v>
      </c>
      <c r="D68" s="2"/>
      <c r="E68" s="2"/>
      <c r="F68" s="2"/>
      <c r="G68" s="2"/>
      <c r="K68" s="2" t="s">
        <v>94</v>
      </c>
      <c r="L68" s="2"/>
      <c r="M68" s="2"/>
      <c r="N68" s="2"/>
      <c r="O68" s="2"/>
    </row>
    <row r="69" spans="1:15">
      <c r="A69" s="2"/>
      <c r="B69" s="2" t="s">
        <v>69</v>
      </c>
      <c r="C69" s="36" t="e">
        <f>C54+#REF!</f>
        <v>#REF!</v>
      </c>
      <c r="D69" s="2"/>
      <c r="E69" s="2"/>
      <c r="F69" s="2"/>
      <c r="G69" s="2"/>
      <c r="K69" s="36" t="e">
        <f>K54+#REF!</f>
        <v>#REF!</v>
      </c>
      <c r="L69" s="2"/>
      <c r="M69" s="2"/>
      <c r="N69" s="2"/>
      <c r="O69" s="2"/>
    </row>
    <row r="70" spans="1:15">
      <c r="A70" s="2"/>
      <c r="B70" s="2" t="s">
        <v>70</v>
      </c>
      <c r="C70" s="2"/>
      <c r="D70" s="2"/>
      <c r="E70" s="2"/>
      <c r="F70" s="2"/>
      <c r="G70" s="2"/>
      <c r="K70" s="2"/>
      <c r="L70" s="2"/>
      <c r="M70" s="2"/>
      <c r="N70" s="2"/>
      <c r="O70" s="2"/>
    </row>
    <row r="71" spans="1:15">
      <c r="A71" s="2"/>
      <c r="B71" s="2" t="s">
        <v>71</v>
      </c>
      <c r="C71" s="36" t="e">
        <f>#REF!</f>
        <v>#REF!</v>
      </c>
      <c r="D71" s="2"/>
      <c r="E71" s="2"/>
      <c r="F71" s="2"/>
      <c r="G71" s="2"/>
      <c r="K71" s="36" t="e">
        <f>#REF!</f>
        <v>#REF!</v>
      </c>
      <c r="L71" s="2"/>
      <c r="M71" s="2"/>
      <c r="N71" s="2"/>
      <c r="O71" s="2"/>
    </row>
    <row r="72" spans="1:15">
      <c r="A72" s="2"/>
      <c r="B72" s="2" t="s">
        <v>72</v>
      </c>
      <c r="C72" s="36">
        <f>C15</f>
        <v>40</v>
      </c>
      <c r="D72" s="2"/>
      <c r="E72" s="2"/>
      <c r="F72" s="2"/>
      <c r="G72" s="2"/>
      <c r="K72" s="36">
        <f>K15</f>
        <v>17.600000000000001</v>
      </c>
      <c r="L72" s="2"/>
      <c r="M72" s="2"/>
      <c r="N72" s="2"/>
      <c r="O72" s="2"/>
    </row>
    <row r="73" spans="1:15">
      <c r="A73" s="2"/>
      <c r="B73" s="2" t="s">
        <v>73</v>
      </c>
      <c r="C73" s="36" t="e">
        <f>#REF!</f>
        <v>#REF!</v>
      </c>
      <c r="D73" s="2"/>
      <c r="E73" s="2"/>
      <c r="F73" s="2"/>
      <c r="G73" s="2"/>
      <c r="K73" s="36" t="e">
        <f>#REF!</f>
        <v>#REF!</v>
      </c>
      <c r="L73" s="2"/>
      <c r="M73" s="2"/>
      <c r="N73" s="2"/>
      <c r="O73" s="2"/>
    </row>
    <row r="74" spans="1:15">
      <c r="A74" s="2"/>
      <c r="B74" s="2" t="s">
        <v>74</v>
      </c>
      <c r="C74" s="2"/>
      <c r="D74" s="2"/>
      <c r="E74" s="2"/>
      <c r="F74" s="2"/>
      <c r="G74" s="2"/>
      <c r="K74" s="2"/>
      <c r="L74" s="2"/>
      <c r="M74" s="2"/>
      <c r="N74" s="2"/>
      <c r="O74" s="2"/>
    </row>
    <row r="75" spans="1:15">
      <c r="A75" s="2"/>
      <c r="B75" s="2" t="s">
        <v>75</v>
      </c>
      <c r="C75" s="2"/>
      <c r="D75" s="2"/>
      <c r="E75" s="2"/>
      <c r="F75" s="2"/>
      <c r="G75" s="2"/>
      <c r="K75" s="2"/>
      <c r="L75" s="2"/>
      <c r="M75" s="2"/>
      <c r="N75" s="2"/>
      <c r="O75" s="2"/>
    </row>
    <row r="76" spans="1:15">
      <c r="A76" s="2"/>
      <c r="B76" s="2" t="s">
        <v>76</v>
      </c>
      <c r="C76" s="2">
        <v>0.2</v>
      </c>
      <c r="D76" s="2"/>
      <c r="E76" s="2"/>
      <c r="F76" s="2"/>
      <c r="G76" s="2"/>
      <c r="K76" s="2">
        <v>0.1</v>
      </c>
      <c r="L76" s="2"/>
      <c r="M76" s="2"/>
      <c r="N76" s="2"/>
      <c r="O76" s="2"/>
    </row>
    <row r="77" spans="1:15">
      <c r="A77" s="2"/>
      <c r="B77" s="2" t="s">
        <v>77</v>
      </c>
      <c r="C77" s="36" t="e">
        <f>#REF!+#REF!</f>
        <v>#REF!</v>
      </c>
      <c r="D77" s="2"/>
      <c r="E77" s="2"/>
      <c r="F77" s="2"/>
      <c r="G77" s="2"/>
      <c r="K77" s="36" t="e">
        <f>#REF!+#REF!</f>
        <v>#REF!</v>
      </c>
      <c r="L77" s="2"/>
      <c r="M77" s="2"/>
      <c r="N77" s="2"/>
      <c r="O77" s="2"/>
    </row>
    <row r="78" spans="1:15">
      <c r="A78" s="2"/>
      <c r="B78" s="2" t="s">
        <v>78</v>
      </c>
      <c r="C78" s="36" t="e">
        <f>#REF!+C40+#REF!+#REF!</f>
        <v>#REF!</v>
      </c>
      <c r="D78" s="2"/>
      <c r="E78" s="2"/>
      <c r="F78" s="2"/>
      <c r="G78" s="2"/>
      <c r="K78" s="36" t="e">
        <f>#REF!+K40+#REF!+#REF!</f>
        <v>#REF!</v>
      </c>
      <c r="L78" s="2"/>
      <c r="M78" s="2"/>
      <c r="N78" s="2"/>
      <c r="O78" s="2"/>
    </row>
    <row r="79" spans="1:15">
      <c r="A79" s="2"/>
      <c r="B79" s="2" t="s">
        <v>79</v>
      </c>
      <c r="C79" s="36" t="e">
        <f>#REF!+#REF!</f>
        <v>#REF!</v>
      </c>
      <c r="D79" s="2"/>
      <c r="E79" s="2"/>
      <c r="F79" s="2"/>
      <c r="G79" s="2"/>
      <c r="K79" s="36" t="e">
        <f>#REF!+#REF!</f>
        <v>#REF!</v>
      </c>
      <c r="L79" s="2"/>
      <c r="M79" s="2"/>
      <c r="N79" s="2"/>
      <c r="O79" s="2"/>
    </row>
    <row r="80" spans="1:15">
      <c r="A80" s="2"/>
      <c r="B80" s="2" t="s">
        <v>80</v>
      </c>
      <c r="C80" s="36" t="e">
        <f>#REF!</f>
        <v>#REF!</v>
      </c>
      <c r="D80" s="2"/>
      <c r="E80" s="2"/>
      <c r="F80" s="2"/>
      <c r="G80" s="2"/>
      <c r="K80" s="36" t="e">
        <f>#REF!</f>
        <v>#REF!</v>
      </c>
      <c r="L80" s="2"/>
      <c r="M80" s="2"/>
      <c r="N80" s="2"/>
      <c r="O80" s="2"/>
    </row>
    <row r="81" spans="1:15">
      <c r="A81" s="2"/>
      <c r="B81" s="2" t="s">
        <v>81</v>
      </c>
      <c r="C81" s="36">
        <f>C22</f>
        <v>200</v>
      </c>
      <c r="D81" s="2"/>
      <c r="E81" s="2"/>
      <c r="F81" s="2"/>
      <c r="G81" s="2"/>
      <c r="K81" s="36">
        <f>K22</f>
        <v>160</v>
      </c>
      <c r="L81" s="2"/>
      <c r="M81" s="2"/>
      <c r="N81" s="2"/>
      <c r="O81" s="2"/>
    </row>
    <row r="82" spans="1:15">
      <c r="A82" s="2"/>
      <c r="B82" s="2" t="s">
        <v>82</v>
      </c>
      <c r="C82" s="36" t="e">
        <f>#REF!</f>
        <v>#REF!</v>
      </c>
      <c r="D82" s="2"/>
      <c r="E82" s="2"/>
      <c r="F82" s="2"/>
      <c r="G82" s="2"/>
      <c r="K82" s="36" t="e">
        <f>#REF!</f>
        <v>#REF!</v>
      </c>
      <c r="L82" s="2"/>
      <c r="M82" s="2"/>
      <c r="N82" s="2"/>
      <c r="O82" s="2"/>
    </row>
    <row r="83" spans="1:15">
      <c r="A83" s="2"/>
      <c r="B83" s="2" t="s">
        <v>83</v>
      </c>
      <c r="C83" s="36" t="e">
        <f>#REF!</f>
        <v>#REF!</v>
      </c>
      <c r="D83" s="2"/>
      <c r="E83" s="2"/>
      <c r="F83" s="2"/>
      <c r="G83" s="2"/>
      <c r="K83" s="36" t="e">
        <f>#REF!</f>
        <v>#REF!</v>
      </c>
      <c r="L83" s="2"/>
      <c r="M83" s="2"/>
      <c r="N83" s="2"/>
      <c r="O83" s="2"/>
    </row>
    <row r="84" spans="1:15">
      <c r="A84" s="2"/>
      <c r="B84" s="2" t="s">
        <v>84</v>
      </c>
      <c r="C84" s="36" t="e">
        <f>#REF!</f>
        <v>#REF!</v>
      </c>
      <c r="D84" s="2"/>
      <c r="E84" s="2"/>
      <c r="F84" s="2"/>
      <c r="G84" s="2"/>
      <c r="K84" s="36" t="e">
        <f>#REF!</f>
        <v>#REF!</v>
      </c>
      <c r="L84" s="2"/>
      <c r="M84" s="2"/>
      <c r="N84" s="2"/>
      <c r="O84" s="2"/>
    </row>
    <row r="85" spans="1:15">
      <c r="A85" s="2"/>
      <c r="B85" s="2" t="s">
        <v>85</v>
      </c>
      <c r="C85" s="36">
        <f>C7</f>
        <v>30</v>
      </c>
      <c r="D85" s="2"/>
      <c r="E85" s="2"/>
      <c r="F85" s="2"/>
      <c r="G85" s="2"/>
      <c r="K85" s="36">
        <f>K7</f>
        <v>13.2</v>
      </c>
      <c r="L85" s="2"/>
      <c r="M85" s="2"/>
      <c r="N85" s="2"/>
      <c r="O85" s="2"/>
    </row>
    <row r="86" spans="1:15">
      <c r="A86" s="2"/>
      <c r="B86" s="2" t="s">
        <v>86</v>
      </c>
      <c r="C86" s="36" t="e">
        <f>#REF!+C48</f>
        <v>#REF!</v>
      </c>
      <c r="D86" s="2"/>
      <c r="E86" s="2"/>
      <c r="F86" s="2"/>
      <c r="G86" s="2"/>
      <c r="K86" s="36" t="e">
        <f>#REF!+K48</f>
        <v>#REF!</v>
      </c>
      <c r="L86" s="2"/>
      <c r="M86" s="2"/>
      <c r="N86" s="2"/>
      <c r="O86" s="2"/>
    </row>
    <row r="87" spans="1:15">
      <c r="A87" s="2"/>
      <c r="B87" s="2" t="s">
        <v>87</v>
      </c>
      <c r="C87" s="36" t="e">
        <f>C18+C14+#REF!+#REF!+#REF!</f>
        <v>#REF!</v>
      </c>
      <c r="D87" s="2"/>
      <c r="E87" s="2"/>
      <c r="F87" s="2"/>
      <c r="G87" s="2"/>
      <c r="K87" s="36" t="e">
        <f>K18+K14+#REF!+#REF!+#REF!</f>
        <v>#REF!</v>
      </c>
      <c r="L87" s="2"/>
      <c r="M87" s="2"/>
      <c r="N87" s="2"/>
      <c r="O87" s="2"/>
    </row>
    <row r="88" spans="1:15">
      <c r="A88" s="2"/>
      <c r="B88" s="2" t="s">
        <v>88</v>
      </c>
      <c r="C88" s="36" t="e">
        <f>C42+#REF!</f>
        <v>#REF!</v>
      </c>
      <c r="D88" s="2"/>
      <c r="E88" s="2"/>
      <c r="F88" s="2"/>
      <c r="G88" s="2"/>
      <c r="K88" s="36" t="e">
        <f>K42+#REF!</f>
        <v>#REF!</v>
      </c>
      <c r="L88" s="2"/>
      <c r="M88" s="2"/>
      <c r="N88" s="2"/>
      <c r="O88" s="2"/>
    </row>
    <row r="89" spans="1:15">
      <c r="A89" s="2"/>
      <c r="B89" s="2" t="s">
        <v>89</v>
      </c>
      <c r="C89" s="36">
        <f>C17</f>
        <v>10</v>
      </c>
      <c r="D89" s="2"/>
      <c r="E89" s="2"/>
      <c r="F89" s="2"/>
      <c r="G89" s="2"/>
      <c r="K89" s="36">
        <f>K17</f>
        <v>37.5</v>
      </c>
      <c r="L89" s="2"/>
      <c r="M89" s="2"/>
      <c r="N89" s="2"/>
      <c r="O89" s="2"/>
    </row>
    <row r="90" spans="1:15">
      <c r="A90" s="2"/>
      <c r="B90" s="2" t="s">
        <v>90</v>
      </c>
      <c r="C90" s="2"/>
      <c r="D90" s="2"/>
      <c r="E90" s="2"/>
      <c r="F90" s="2"/>
      <c r="G90" s="2"/>
      <c r="K90" s="2"/>
      <c r="L90" s="2"/>
      <c r="M90" s="2"/>
      <c r="N90" s="2"/>
      <c r="O90" s="2"/>
    </row>
    <row r="91" spans="1:15">
      <c r="A91" s="2"/>
      <c r="B91" s="2" t="s">
        <v>91</v>
      </c>
      <c r="C91" s="2"/>
      <c r="D91" s="2"/>
      <c r="E91" s="2"/>
      <c r="F91" s="2"/>
      <c r="G91" s="2"/>
      <c r="K91" s="2"/>
      <c r="L91" s="2"/>
      <c r="M91" s="2"/>
      <c r="N91" s="2"/>
      <c r="O91" s="2"/>
    </row>
    <row r="92" spans="1:15">
      <c r="A92" s="2"/>
      <c r="B92" s="2" t="s">
        <v>92</v>
      </c>
      <c r="C92" s="36" t="e">
        <f>#REF!+C41+#REF!+#REF!</f>
        <v>#REF!</v>
      </c>
      <c r="D92" s="2"/>
      <c r="E92" s="2"/>
      <c r="F92" s="2"/>
      <c r="G92" s="2"/>
      <c r="K92" s="36" t="e">
        <f>#REF!+K41+#REF!+#REF!</f>
        <v>#REF!</v>
      </c>
      <c r="L92" s="2"/>
      <c r="M92" s="2"/>
      <c r="N92" s="2"/>
      <c r="O92" s="2"/>
    </row>
    <row r="93" spans="1:15">
      <c r="A93" s="2"/>
      <c r="B93" s="2" t="s">
        <v>93</v>
      </c>
      <c r="C93" s="36">
        <f>C55</f>
        <v>170</v>
      </c>
      <c r="D93" s="2"/>
      <c r="E93" s="2"/>
      <c r="F93" s="2"/>
      <c r="G93" s="2"/>
      <c r="H93" s="2"/>
      <c r="I93" s="2"/>
      <c r="K93" s="36">
        <f>K55</f>
        <v>158.66666666666666</v>
      </c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</row>
  </sheetData>
  <mergeCells count="21">
    <mergeCell ref="O4:O5"/>
    <mergeCell ref="A2:G2"/>
    <mergeCell ref="A3:G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N4"/>
    <mergeCell ref="A61:B61"/>
    <mergeCell ref="A63:B63"/>
    <mergeCell ref="A6:A20"/>
    <mergeCell ref="A21:B21"/>
    <mergeCell ref="A23:B23"/>
    <mergeCell ref="A24:A45"/>
    <mergeCell ref="A46:B46"/>
    <mergeCell ref="A47:A60"/>
  </mergeCell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 день 2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 день </vt:lpstr>
      <vt:lpstr>пит.в-ва и калории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2017-04-07T07:05:48Z</dcterms:modified>
</cp:coreProperties>
</file>